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xcel 2023 Nov\"/>
    </mc:Choice>
  </mc:AlternateContent>
  <xr:revisionPtr revIDLastSave="0" documentId="13_ncr:1_{9ACDBE05-C140-4A66-BBF6-5E38FE3834E4}" xr6:coauthVersionLast="47" xr6:coauthVersionMax="47" xr10:uidLastSave="{00000000-0000-0000-0000-000000000000}"/>
  <bookViews>
    <workbookView xWindow="-28920" yWindow="-120" windowWidth="29040" windowHeight="15840" xr2:uid="{4A470661-2B1F-4A6E-828A-0CC946C87313}"/>
  </bookViews>
  <sheets>
    <sheet name="Comparison" sheetId="7" r:id="rId1"/>
    <sheet name="Actual" sheetId="6" r:id="rId2"/>
    <sheet name="Budget" sheetId="4" r:id="rId3"/>
    <sheet name="Income Budget" sheetId="3" r:id="rId4"/>
  </sheets>
  <definedNames>
    <definedName name="_xlnm.Print_Area" localSheetId="1">Actual!$A$1:$N$30</definedName>
    <definedName name="_xlnm.Print_Area" localSheetId="2">Budget!$A$1:$N$30</definedName>
    <definedName name="_xlnm.Print_Area" localSheetId="0">Comparison!$B$1:$J$34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2" i="4" l="1"/>
  <c r="A60" i="4"/>
  <c r="A58" i="4"/>
  <c r="A57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62" i="6"/>
  <c r="A60" i="6"/>
  <c r="A58" i="6"/>
  <c r="A57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M46" i="6"/>
  <c r="L46" i="6"/>
  <c r="K46" i="6"/>
  <c r="J46" i="6"/>
  <c r="I46" i="6"/>
  <c r="H46" i="6"/>
  <c r="G46" i="6"/>
  <c r="F46" i="6"/>
  <c r="E46" i="6"/>
  <c r="D46" i="6"/>
  <c r="C46" i="6"/>
  <c r="B46" i="6"/>
  <c r="M45" i="6"/>
  <c r="L45" i="6"/>
  <c r="K45" i="6"/>
  <c r="J45" i="6"/>
  <c r="I45" i="6"/>
  <c r="H45" i="6"/>
  <c r="G45" i="6"/>
  <c r="F45" i="6"/>
  <c r="E45" i="6"/>
  <c r="D45" i="6"/>
  <c r="C45" i="6"/>
  <c r="B45" i="6"/>
  <c r="M44" i="6"/>
  <c r="L44" i="6"/>
  <c r="K44" i="6"/>
  <c r="J44" i="6"/>
  <c r="I44" i="6"/>
  <c r="H44" i="6"/>
  <c r="G44" i="6"/>
  <c r="F44" i="6"/>
  <c r="E44" i="6"/>
  <c r="D44" i="6"/>
  <c r="C44" i="6"/>
  <c r="B44" i="6"/>
  <c r="M43" i="6"/>
  <c r="L43" i="6"/>
  <c r="K43" i="6"/>
  <c r="J43" i="6"/>
  <c r="I43" i="6"/>
  <c r="H43" i="6"/>
  <c r="G43" i="6"/>
  <c r="F43" i="6"/>
  <c r="E43" i="6"/>
  <c r="D43" i="6"/>
  <c r="C43" i="6"/>
  <c r="B43" i="6"/>
  <c r="M36" i="6"/>
  <c r="L36" i="6"/>
  <c r="K36" i="6"/>
  <c r="J36" i="6"/>
  <c r="I36" i="6"/>
  <c r="H36" i="6"/>
  <c r="G36" i="6"/>
  <c r="F36" i="6"/>
  <c r="E36" i="6"/>
  <c r="D36" i="6"/>
  <c r="C36" i="6"/>
  <c r="B36" i="6"/>
  <c r="N4" i="6"/>
  <c r="M46" i="4"/>
  <c r="L46" i="4"/>
  <c r="K46" i="4"/>
  <c r="J46" i="4"/>
  <c r="I46" i="4"/>
  <c r="H46" i="4"/>
  <c r="G46" i="4"/>
  <c r="F46" i="4"/>
  <c r="E46" i="4"/>
  <c r="D46" i="4"/>
  <c r="C46" i="4"/>
  <c r="B46" i="4"/>
  <c r="M45" i="4"/>
  <c r="L45" i="4"/>
  <c r="K45" i="4"/>
  <c r="J45" i="4"/>
  <c r="I45" i="4"/>
  <c r="H45" i="4"/>
  <c r="G45" i="4"/>
  <c r="F45" i="4"/>
  <c r="E45" i="4"/>
  <c r="D45" i="4"/>
  <c r="C45" i="4"/>
  <c r="B45" i="4"/>
  <c r="M44" i="4"/>
  <c r="L44" i="4"/>
  <c r="K44" i="4"/>
  <c r="J44" i="4"/>
  <c r="I44" i="4"/>
  <c r="H44" i="4"/>
  <c r="G44" i="4"/>
  <c r="F44" i="4"/>
  <c r="E44" i="4"/>
  <c r="D44" i="4"/>
  <c r="C44" i="4"/>
  <c r="B44" i="4"/>
  <c r="M43" i="4"/>
  <c r="L43" i="4"/>
  <c r="K43" i="4"/>
  <c r="J43" i="4"/>
  <c r="I43" i="4"/>
  <c r="H43" i="4"/>
  <c r="G43" i="4"/>
  <c r="F43" i="4"/>
  <c r="E43" i="4"/>
  <c r="D43" i="4"/>
  <c r="C43" i="4"/>
  <c r="B43" i="4"/>
  <c r="N14" i="4"/>
  <c r="N13" i="4"/>
  <c r="N12" i="4"/>
  <c r="N11" i="4"/>
  <c r="N7" i="4"/>
  <c r="N8" i="4"/>
  <c r="N9" i="4"/>
  <c r="N10" i="4"/>
  <c r="N15" i="4"/>
  <c r="N16" i="4"/>
  <c r="N17" i="4"/>
  <c r="N18" i="4"/>
  <c r="B19" i="4"/>
  <c r="B28" i="4" s="1"/>
  <c r="N20" i="4"/>
  <c r="N21" i="4"/>
  <c r="N22" i="4"/>
  <c r="C28" i="4"/>
  <c r="D28" i="4"/>
  <c r="E28" i="4"/>
  <c r="F28" i="4"/>
  <c r="G28" i="4"/>
  <c r="H28" i="4"/>
  <c r="I28" i="4"/>
  <c r="J28" i="4"/>
  <c r="K28" i="4"/>
  <c r="L28" i="4"/>
  <c r="M28" i="4"/>
  <c r="C15" i="3"/>
  <c r="C9" i="3"/>
  <c r="C8" i="3"/>
  <c r="C7" i="3"/>
  <c r="C6" i="3"/>
  <c r="C53" i="7"/>
  <c r="N19" i="4" l="1"/>
  <c r="C10" i="3"/>
  <c r="N28" i="4"/>
  <c r="C34" i="3"/>
  <c r="C33" i="3"/>
  <c r="D36" i="3"/>
  <c r="E33" i="3"/>
  <c r="D33" i="3"/>
  <c r="E37" i="3"/>
  <c r="C37" i="3"/>
  <c r="C36" i="3"/>
  <c r="C35" i="3"/>
  <c r="E34" i="3"/>
  <c r="D34" i="3"/>
  <c r="E35" i="3"/>
  <c r="D35" i="3"/>
  <c r="D37" i="3"/>
  <c r="E36" i="3"/>
  <c r="D37" i="7"/>
  <c r="B37" i="7"/>
  <c r="R1" i="6" s="1"/>
  <c r="M54" i="4"/>
  <c r="L54" i="4"/>
  <c r="K54" i="4"/>
  <c r="J54" i="4"/>
  <c r="I54" i="4"/>
  <c r="H54" i="4"/>
  <c r="G54" i="4"/>
  <c r="F54" i="4"/>
  <c r="E54" i="4"/>
  <c r="D54" i="4"/>
  <c r="C54" i="4"/>
  <c r="M53" i="4"/>
  <c r="L53" i="4"/>
  <c r="K53" i="4"/>
  <c r="J53" i="4"/>
  <c r="I53" i="4"/>
  <c r="H53" i="4"/>
  <c r="G53" i="4"/>
  <c r="F53" i="4"/>
  <c r="E53" i="4"/>
  <c r="D53" i="4"/>
  <c r="C53" i="4"/>
  <c r="M52" i="4"/>
  <c r="L52" i="4"/>
  <c r="K52" i="4"/>
  <c r="J52" i="4"/>
  <c r="I52" i="4"/>
  <c r="H52" i="4"/>
  <c r="G52" i="4"/>
  <c r="F52" i="4"/>
  <c r="E52" i="4"/>
  <c r="D52" i="4"/>
  <c r="C52" i="4"/>
  <c r="M50" i="4"/>
  <c r="L50" i="4"/>
  <c r="K50" i="4"/>
  <c r="J50" i="4"/>
  <c r="I50" i="4"/>
  <c r="H50" i="4"/>
  <c r="G50" i="4"/>
  <c r="F50" i="4"/>
  <c r="E50" i="4"/>
  <c r="D50" i="4"/>
  <c r="C50" i="4"/>
  <c r="M49" i="4"/>
  <c r="L49" i="4"/>
  <c r="K49" i="4"/>
  <c r="J49" i="4"/>
  <c r="I49" i="4"/>
  <c r="H49" i="4"/>
  <c r="G49" i="4"/>
  <c r="F49" i="4"/>
  <c r="E49" i="4"/>
  <c r="D49" i="4"/>
  <c r="C49" i="4"/>
  <c r="M48" i="4"/>
  <c r="L48" i="4"/>
  <c r="K48" i="4"/>
  <c r="J48" i="4"/>
  <c r="I48" i="4"/>
  <c r="H48" i="4"/>
  <c r="G48" i="4"/>
  <c r="F48" i="4"/>
  <c r="E48" i="4"/>
  <c r="D48" i="4"/>
  <c r="C48" i="4"/>
  <c r="M47" i="4"/>
  <c r="L47" i="4"/>
  <c r="K47" i="4"/>
  <c r="J47" i="4"/>
  <c r="I47" i="4"/>
  <c r="H47" i="4"/>
  <c r="G47" i="4"/>
  <c r="F47" i="4"/>
  <c r="E47" i="4"/>
  <c r="D47" i="4"/>
  <c r="C47" i="4"/>
  <c r="M42" i="4"/>
  <c r="L42" i="4"/>
  <c r="K42" i="4"/>
  <c r="J42" i="4"/>
  <c r="I42" i="4"/>
  <c r="H42" i="4"/>
  <c r="G42" i="4"/>
  <c r="F42" i="4"/>
  <c r="E42" i="4"/>
  <c r="D42" i="4"/>
  <c r="C42" i="4"/>
  <c r="M41" i="4"/>
  <c r="L41" i="4"/>
  <c r="K41" i="4"/>
  <c r="J41" i="4"/>
  <c r="I41" i="4"/>
  <c r="H41" i="4"/>
  <c r="G41" i="4"/>
  <c r="F41" i="4"/>
  <c r="E41" i="4"/>
  <c r="D41" i="4"/>
  <c r="C41" i="4"/>
  <c r="M40" i="4"/>
  <c r="L40" i="4"/>
  <c r="K40" i="4"/>
  <c r="J40" i="4"/>
  <c r="I40" i="4"/>
  <c r="H40" i="4"/>
  <c r="G40" i="4"/>
  <c r="F40" i="4"/>
  <c r="E40" i="4"/>
  <c r="D40" i="4"/>
  <c r="C40" i="4"/>
  <c r="M39" i="4"/>
  <c r="L39" i="4"/>
  <c r="K39" i="4"/>
  <c r="J39" i="4"/>
  <c r="I39" i="4"/>
  <c r="H39" i="4"/>
  <c r="G39" i="4"/>
  <c r="F39" i="4"/>
  <c r="E39" i="4"/>
  <c r="D39" i="4"/>
  <c r="C39" i="4"/>
  <c r="B58" i="4"/>
  <c r="B57" i="4"/>
  <c r="B54" i="4"/>
  <c r="B53" i="4"/>
  <c r="B52" i="4"/>
  <c r="B50" i="4"/>
  <c r="B49" i="4"/>
  <c r="B48" i="4"/>
  <c r="B47" i="4"/>
  <c r="B42" i="4"/>
  <c r="B41" i="4"/>
  <c r="B40" i="4"/>
  <c r="B39" i="4"/>
  <c r="M54" i="6"/>
  <c r="L54" i="6"/>
  <c r="K54" i="6"/>
  <c r="J54" i="6"/>
  <c r="I54" i="6"/>
  <c r="H54" i="6"/>
  <c r="G54" i="6"/>
  <c r="F54" i="6"/>
  <c r="E54" i="6"/>
  <c r="D54" i="6"/>
  <c r="C54" i="6"/>
  <c r="M53" i="6"/>
  <c r="L53" i="6"/>
  <c r="K53" i="6"/>
  <c r="J53" i="6"/>
  <c r="I53" i="6"/>
  <c r="H53" i="6"/>
  <c r="G53" i="6"/>
  <c r="F53" i="6"/>
  <c r="E53" i="6"/>
  <c r="D53" i="6"/>
  <c r="C53" i="6"/>
  <c r="M52" i="6"/>
  <c r="L52" i="6"/>
  <c r="K52" i="6"/>
  <c r="J52" i="6"/>
  <c r="I52" i="6"/>
  <c r="H52" i="6"/>
  <c r="G52" i="6"/>
  <c r="F52" i="6"/>
  <c r="E52" i="6"/>
  <c r="D52" i="6"/>
  <c r="C52" i="6"/>
  <c r="M50" i="6"/>
  <c r="L50" i="6"/>
  <c r="K50" i="6"/>
  <c r="J50" i="6"/>
  <c r="I50" i="6"/>
  <c r="H50" i="6"/>
  <c r="G50" i="6"/>
  <c r="F50" i="6"/>
  <c r="E50" i="6"/>
  <c r="D50" i="6"/>
  <c r="C50" i="6"/>
  <c r="M49" i="6"/>
  <c r="L49" i="6"/>
  <c r="K49" i="6"/>
  <c r="J49" i="6"/>
  <c r="I49" i="6"/>
  <c r="H49" i="6"/>
  <c r="G49" i="6"/>
  <c r="F49" i="6"/>
  <c r="E49" i="6"/>
  <c r="D49" i="6"/>
  <c r="C49" i="6"/>
  <c r="M48" i="6"/>
  <c r="L48" i="6"/>
  <c r="K48" i="6"/>
  <c r="J48" i="6"/>
  <c r="I48" i="6"/>
  <c r="H48" i="6"/>
  <c r="G48" i="6"/>
  <c r="F48" i="6"/>
  <c r="E48" i="6"/>
  <c r="D48" i="6"/>
  <c r="C48" i="6"/>
  <c r="M47" i="6"/>
  <c r="L47" i="6"/>
  <c r="K47" i="6"/>
  <c r="J47" i="6"/>
  <c r="I47" i="6"/>
  <c r="H47" i="6"/>
  <c r="G47" i="6"/>
  <c r="F47" i="6"/>
  <c r="E47" i="6"/>
  <c r="D47" i="6"/>
  <c r="C47" i="6"/>
  <c r="M42" i="6"/>
  <c r="L42" i="6"/>
  <c r="K42" i="6"/>
  <c r="J42" i="6"/>
  <c r="I42" i="6"/>
  <c r="H42" i="6"/>
  <c r="G42" i="6"/>
  <c r="F42" i="6"/>
  <c r="E42" i="6"/>
  <c r="D42" i="6"/>
  <c r="C42" i="6"/>
  <c r="M41" i="6"/>
  <c r="L41" i="6"/>
  <c r="K41" i="6"/>
  <c r="J41" i="6"/>
  <c r="I41" i="6"/>
  <c r="H41" i="6"/>
  <c r="G41" i="6"/>
  <c r="F41" i="6"/>
  <c r="E41" i="6"/>
  <c r="D41" i="6"/>
  <c r="C41" i="6"/>
  <c r="M40" i="6"/>
  <c r="L40" i="6"/>
  <c r="K40" i="6"/>
  <c r="J40" i="6"/>
  <c r="I40" i="6"/>
  <c r="H40" i="6"/>
  <c r="G40" i="6"/>
  <c r="F40" i="6"/>
  <c r="E40" i="6"/>
  <c r="D40" i="6"/>
  <c r="C40" i="6"/>
  <c r="M39" i="6"/>
  <c r="L39" i="6"/>
  <c r="K39" i="6"/>
  <c r="J39" i="6"/>
  <c r="I39" i="6"/>
  <c r="H39" i="6"/>
  <c r="G39" i="6"/>
  <c r="F39" i="6"/>
  <c r="E39" i="6"/>
  <c r="D39" i="6"/>
  <c r="C39" i="6"/>
  <c r="B58" i="6"/>
  <c r="B57" i="6"/>
  <c r="B54" i="6"/>
  <c r="B53" i="6"/>
  <c r="B52" i="6"/>
  <c r="B50" i="6"/>
  <c r="B49" i="6"/>
  <c r="B48" i="6"/>
  <c r="B47" i="6"/>
  <c r="B42" i="6"/>
  <c r="B41" i="6"/>
  <c r="B40" i="6"/>
  <c r="B39" i="6"/>
  <c r="Q4" i="6"/>
  <c r="R16" i="6"/>
  <c r="R10" i="6"/>
  <c r="Q21" i="6"/>
  <c r="R9" i="6"/>
  <c r="Q26" i="6"/>
  <c r="R17" i="6"/>
  <c r="R8" i="6"/>
  <c r="Q13" i="6"/>
  <c r="Q12" i="6"/>
  <c r="Q10" i="6"/>
  <c r="Q9" i="6"/>
  <c r="Q17" i="6"/>
  <c r="Q25" i="6"/>
  <c r="Q14" i="6"/>
  <c r="R13" i="6"/>
  <c r="Q11" i="6"/>
  <c r="R7" i="6"/>
  <c r="Q7" i="6"/>
  <c r="Q16" i="6"/>
  <c r="Q22" i="6"/>
  <c r="R20" i="6"/>
  <c r="Q8" i="6"/>
  <c r="R14" i="6"/>
  <c r="Q19" i="6"/>
  <c r="Q18" i="6"/>
  <c r="R12" i="6"/>
  <c r="Q15" i="6"/>
  <c r="Q20" i="6"/>
  <c r="R11" i="6"/>
  <c r="R18" i="6"/>
  <c r="D8" i="7" l="1"/>
  <c r="Q2" i="4"/>
  <c r="Q2" i="6"/>
  <c r="D29" i="7"/>
  <c r="D30" i="7"/>
  <c r="D23" i="7"/>
  <c r="D12" i="7"/>
  <c r="D24" i="7"/>
  <c r="D11" i="7"/>
  <c r="D13" i="7"/>
  <c r="D25" i="7"/>
  <c r="D14" i="7"/>
  <c r="D26" i="7"/>
  <c r="D18" i="7"/>
  <c r="D20" i="7"/>
  <c r="D21" i="7"/>
  <c r="D22" i="7"/>
  <c r="R2" i="6"/>
  <c r="Q28" i="6"/>
  <c r="R1" i="4"/>
  <c r="M28" i="6"/>
  <c r="K28" i="6"/>
  <c r="J28" i="6"/>
  <c r="I28" i="6"/>
  <c r="F28" i="6"/>
  <c r="E28" i="6"/>
  <c r="N22" i="6"/>
  <c r="N21" i="6"/>
  <c r="N20" i="6"/>
  <c r="B19" i="6"/>
  <c r="N18" i="6"/>
  <c r="N17" i="6"/>
  <c r="N16" i="6"/>
  <c r="N15" i="6"/>
  <c r="N10" i="6"/>
  <c r="N9" i="6"/>
  <c r="N8" i="6"/>
  <c r="N7" i="6"/>
  <c r="R8" i="4"/>
  <c r="R11" i="4"/>
  <c r="R7" i="4"/>
  <c r="Q22" i="4"/>
  <c r="Q21" i="4"/>
  <c r="Q12" i="4"/>
  <c r="R25" i="4"/>
  <c r="R10" i="4"/>
  <c r="Q25" i="4"/>
  <c r="Q20" i="4"/>
  <c r="Q15" i="4"/>
  <c r="Q19" i="4"/>
  <c r="R19" i="4"/>
  <c r="Q10" i="4"/>
  <c r="R15" i="4"/>
  <c r="Q9" i="4"/>
  <c r="Q13" i="4"/>
  <c r="R26" i="4"/>
  <c r="R16" i="4"/>
  <c r="R20" i="4"/>
  <c r="R13" i="4"/>
  <c r="R21" i="4"/>
  <c r="Q7" i="4"/>
  <c r="Q11" i="4"/>
  <c r="Q8" i="4"/>
  <c r="R12" i="4"/>
  <c r="Q26" i="4"/>
  <c r="Q17" i="4"/>
  <c r="R14" i="4"/>
  <c r="Q18" i="4"/>
  <c r="R22" i="4"/>
  <c r="R18" i="4"/>
  <c r="Q14" i="4"/>
  <c r="Q16" i="4"/>
  <c r="R9" i="4"/>
  <c r="R17" i="4"/>
  <c r="R28" i="4" l="1"/>
  <c r="E26" i="7"/>
  <c r="E12" i="7"/>
  <c r="E20" i="7"/>
  <c r="E23" i="7"/>
  <c r="E21" i="7"/>
  <c r="E18" i="7"/>
  <c r="E14" i="7"/>
  <c r="E25" i="7"/>
  <c r="E13" i="7"/>
  <c r="E24" i="7"/>
  <c r="E11" i="7"/>
  <c r="E22" i="7"/>
  <c r="C28" i="6"/>
  <c r="K57" i="6"/>
  <c r="C57" i="6"/>
  <c r="E57" i="6"/>
  <c r="J57" i="6"/>
  <c r="H57" i="6"/>
  <c r="I57" i="6"/>
  <c r="L57" i="6"/>
  <c r="G57" i="6"/>
  <c r="F57" i="6"/>
  <c r="M57" i="6"/>
  <c r="D57" i="6"/>
  <c r="H58" i="6"/>
  <c r="E58" i="6"/>
  <c r="I58" i="6"/>
  <c r="G58" i="6"/>
  <c r="F58" i="6"/>
  <c r="M58" i="6"/>
  <c r="J58" i="6"/>
  <c r="L58" i="6"/>
  <c r="D58" i="6"/>
  <c r="C58" i="6"/>
  <c r="K58" i="6"/>
  <c r="B28" i="6"/>
  <c r="G51" i="6"/>
  <c r="E51" i="6"/>
  <c r="L51" i="6"/>
  <c r="D51" i="6"/>
  <c r="F51" i="6"/>
  <c r="I51" i="6"/>
  <c r="M51" i="6"/>
  <c r="B51" i="6"/>
  <c r="B60" i="6" s="1"/>
  <c r="K51" i="6"/>
  <c r="C51" i="6"/>
  <c r="J51" i="6"/>
  <c r="H51" i="6"/>
  <c r="J51" i="4"/>
  <c r="I51" i="4"/>
  <c r="F51" i="4"/>
  <c r="H51" i="4"/>
  <c r="G51" i="4"/>
  <c r="M51" i="4"/>
  <c r="E51" i="4"/>
  <c r="C51" i="4"/>
  <c r="L51" i="4"/>
  <c r="D51" i="4"/>
  <c r="B51" i="4"/>
  <c r="B60" i="4" s="1"/>
  <c r="K51" i="4"/>
  <c r="H21" i="7"/>
  <c r="H14" i="7"/>
  <c r="H13" i="7"/>
  <c r="H20" i="7"/>
  <c r="H24" i="7"/>
  <c r="H12" i="7"/>
  <c r="I14" i="7"/>
  <c r="I13" i="7"/>
  <c r="I11" i="7"/>
  <c r="D28" i="6"/>
  <c r="L28" i="6"/>
  <c r="N26" i="6"/>
  <c r="N19" i="6"/>
  <c r="G28" i="6"/>
  <c r="H28" i="6"/>
  <c r="N25" i="6"/>
  <c r="R21" i="6"/>
  <c r="R19" i="6"/>
  <c r="R22" i="6"/>
  <c r="R25" i="6"/>
  <c r="R15" i="6"/>
  <c r="H18" i="7" l="1"/>
  <c r="H25" i="7"/>
  <c r="I18" i="7"/>
  <c r="I20" i="7"/>
  <c r="J20" i="7" s="1"/>
  <c r="H26" i="7"/>
  <c r="H22" i="7"/>
  <c r="D60" i="6"/>
  <c r="G60" i="6"/>
  <c r="E60" i="6"/>
  <c r="J60" i="6"/>
  <c r="L60" i="6"/>
  <c r="H29" i="7"/>
  <c r="H23" i="7"/>
  <c r="M60" i="6"/>
  <c r="I60" i="6"/>
  <c r="F60" i="6"/>
  <c r="C60" i="6"/>
  <c r="H60" i="6"/>
  <c r="K60" i="6"/>
  <c r="I23" i="7"/>
  <c r="J13" i="7"/>
  <c r="J14" i="7"/>
  <c r="F20" i="7"/>
  <c r="F26" i="7"/>
  <c r="F13" i="7"/>
  <c r="F12" i="7"/>
  <c r="F18" i="7"/>
  <c r="F24" i="7"/>
  <c r="F21" i="7"/>
  <c r="F11" i="7"/>
  <c r="F22" i="7"/>
  <c r="F25" i="7"/>
  <c r="F14" i="7"/>
  <c r="N28" i="6"/>
  <c r="O16" i="3"/>
  <c r="N16" i="3"/>
  <c r="M16" i="3"/>
  <c r="L16" i="3"/>
  <c r="K16" i="3"/>
  <c r="J16" i="3"/>
  <c r="I16" i="3"/>
  <c r="H16" i="3"/>
  <c r="G16" i="3"/>
  <c r="F16" i="3"/>
  <c r="E16" i="3"/>
  <c r="D16" i="3"/>
  <c r="O10" i="3"/>
  <c r="N10" i="3"/>
  <c r="M10" i="3"/>
  <c r="L10" i="3"/>
  <c r="K10" i="3"/>
  <c r="J10" i="3"/>
  <c r="I10" i="3"/>
  <c r="H10" i="3"/>
  <c r="G10" i="3"/>
  <c r="F10" i="3"/>
  <c r="E10" i="3"/>
  <c r="D10" i="3"/>
  <c r="J18" i="7" l="1"/>
  <c r="C16" i="3"/>
  <c r="D32" i="3"/>
  <c r="G12" i="3" s="1"/>
  <c r="G13" i="3" s="1"/>
  <c r="G21" i="3" s="1"/>
  <c r="I22" i="3"/>
  <c r="F22" i="3"/>
  <c r="E18" i="3"/>
  <c r="F23" i="7"/>
  <c r="D32" i="7"/>
  <c r="J23" i="7"/>
  <c r="L22" i="3"/>
  <c r="L18" i="3"/>
  <c r="L24" i="3"/>
  <c r="L23" i="3"/>
  <c r="L25" i="3"/>
  <c r="M22" i="3"/>
  <c r="M18" i="3"/>
  <c r="M25" i="3"/>
  <c r="M23" i="3"/>
  <c r="M24" i="3"/>
  <c r="N22" i="3"/>
  <c r="N18" i="3"/>
  <c r="N23" i="3"/>
  <c r="N25" i="3"/>
  <c r="N24" i="3"/>
  <c r="G22" i="3"/>
  <c r="G18" i="3"/>
  <c r="G23" i="3"/>
  <c r="G25" i="3"/>
  <c r="G24" i="3"/>
  <c r="O18" i="3"/>
  <c r="O23" i="3"/>
  <c r="O24" i="3"/>
  <c r="O25" i="3"/>
  <c r="D23" i="3"/>
  <c r="D18" i="3"/>
  <c r="I18" i="3"/>
  <c r="I25" i="3"/>
  <c r="I23" i="3"/>
  <c r="I24" i="3"/>
  <c r="J22" i="3"/>
  <c r="J18" i="3"/>
  <c r="J25" i="3"/>
  <c r="J23" i="3"/>
  <c r="J24" i="3"/>
  <c r="F18" i="3"/>
  <c r="F23" i="3"/>
  <c r="F25" i="3"/>
  <c r="F24" i="3"/>
  <c r="H18" i="3"/>
  <c r="H24" i="3"/>
  <c r="H23" i="3"/>
  <c r="H25" i="3"/>
  <c r="K18" i="3"/>
  <c r="K24" i="3"/>
  <c r="K23" i="3"/>
  <c r="K25" i="3"/>
  <c r="E22" i="3"/>
  <c r="E25" i="3"/>
  <c r="E24" i="3"/>
  <c r="E23" i="3"/>
  <c r="D22" i="3"/>
  <c r="D25" i="3"/>
  <c r="D24" i="3"/>
  <c r="O22" i="3"/>
  <c r="H22" i="3"/>
  <c r="K22" i="3"/>
  <c r="C22" i="3" l="1"/>
  <c r="F12" i="3"/>
  <c r="F13" i="3" s="1"/>
  <c r="F21" i="3" s="1"/>
  <c r="D12" i="3"/>
  <c r="C18" i="3"/>
  <c r="C23" i="3"/>
  <c r="C24" i="3"/>
  <c r="C25" i="3"/>
  <c r="L12" i="3"/>
  <c r="L13" i="3" s="1"/>
  <c r="L21" i="3" s="1"/>
  <c r="L26" i="3" s="1"/>
  <c r="L28" i="3" s="1"/>
  <c r="J4" i="4" s="1"/>
  <c r="I12" i="3"/>
  <c r="I13" i="3" s="1"/>
  <c r="I21" i="3" s="1"/>
  <c r="I26" i="3" s="1"/>
  <c r="I28" i="3" s="1"/>
  <c r="G4" i="4" s="1"/>
  <c r="K12" i="3"/>
  <c r="K13" i="3" s="1"/>
  <c r="K21" i="3" s="1"/>
  <c r="K26" i="3" s="1"/>
  <c r="K28" i="3" s="1"/>
  <c r="I4" i="4" s="1"/>
  <c r="J12" i="3"/>
  <c r="J13" i="3" s="1"/>
  <c r="J21" i="3" s="1"/>
  <c r="N12" i="3"/>
  <c r="N13" i="3" s="1"/>
  <c r="N21" i="3" s="1"/>
  <c r="N26" i="3" s="1"/>
  <c r="N28" i="3" s="1"/>
  <c r="L4" i="4" s="1"/>
  <c r="H12" i="3"/>
  <c r="H13" i="3" s="1"/>
  <c r="H21" i="3" s="1"/>
  <c r="H26" i="3" s="1"/>
  <c r="H28" i="3" s="1"/>
  <c r="F4" i="4" s="1"/>
  <c r="M12" i="3"/>
  <c r="M13" i="3" s="1"/>
  <c r="M21" i="3" s="1"/>
  <c r="M26" i="3" s="1"/>
  <c r="M28" i="3" s="1"/>
  <c r="K4" i="4" s="1"/>
  <c r="O12" i="3"/>
  <c r="O13" i="3" s="1"/>
  <c r="O21" i="3" s="1"/>
  <c r="O26" i="3" s="1"/>
  <c r="O28" i="3" s="1"/>
  <c r="M4" i="4" s="1"/>
  <c r="E12" i="3"/>
  <c r="E13" i="3" s="1"/>
  <c r="E21" i="3" s="1"/>
  <c r="E26" i="3" s="1"/>
  <c r="E28" i="3" s="1"/>
  <c r="C4" i="4" s="1"/>
  <c r="F57" i="4"/>
  <c r="M57" i="4"/>
  <c r="E57" i="4"/>
  <c r="L57" i="4"/>
  <c r="D57" i="4"/>
  <c r="K57" i="4"/>
  <c r="C57" i="4"/>
  <c r="J57" i="4"/>
  <c r="I57" i="4"/>
  <c r="G57" i="4"/>
  <c r="H57" i="4"/>
  <c r="K58" i="4"/>
  <c r="C58" i="4"/>
  <c r="J58" i="4"/>
  <c r="I58" i="4"/>
  <c r="H58" i="4"/>
  <c r="G58" i="4"/>
  <c r="F58" i="4"/>
  <c r="D58" i="4"/>
  <c r="M58" i="4"/>
  <c r="E58" i="4"/>
  <c r="L58" i="4"/>
  <c r="F26" i="3"/>
  <c r="F28" i="3" s="1"/>
  <c r="D4" i="4" s="1"/>
  <c r="G26" i="3"/>
  <c r="G28" i="3" s="1"/>
  <c r="E4" i="4" s="1"/>
  <c r="Q4" i="4"/>
  <c r="E8" i="7" l="1"/>
  <c r="F8" i="7" s="1"/>
  <c r="I22" i="7"/>
  <c r="J22" i="7" s="1"/>
  <c r="I21" i="7"/>
  <c r="J21" i="7" s="1"/>
  <c r="I25" i="7"/>
  <c r="J25" i="7" s="1"/>
  <c r="C12" i="3"/>
  <c r="C13" i="3" s="1"/>
  <c r="H60" i="4"/>
  <c r="G60" i="4"/>
  <c r="E60" i="4"/>
  <c r="M60" i="4"/>
  <c r="C60" i="4"/>
  <c r="K60" i="4"/>
  <c r="D60" i="4"/>
  <c r="L60" i="4"/>
  <c r="F60" i="4"/>
  <c r="J60" i="4"/>
  <c r="I60" i="4"/>
  <c r="M30" i="4"/>
  <c r="M30" i="6"/>
  <c r="J30" i="6"/>
  <c r="I30" i="4"/>
  <c r="I30" i="6"/>
  <c r="K30" i="4"/>
  <c r="F30" i="4"/>
  <c r="D30" i="4"/>
  <c r="D30" i="6"/>
  <c r="F30" i="6"/>
  <c r="K30" i="6"/>
  <c r="L30" i="6"/>
  <c r="G30" i="4"/>
  <c r="G30" i="6"/>
  <c r="C30" i="4"/>
  <c r="C30" i="6"/>
  <c r="J30" i="4"/>
  <c r="E30" i="6"/>
  <c r="E30" i="4"/>
  <c r="L30" i="4"/>
  <c r="J26" i="3"/>
  <c r="J28" i="3" s="1"/>
  <c r="H4" i="4" s="1"/>
  <c r="D34" i="7" l="1"/>
  <c r="Q30" i="6"/>
  <c r="I24" i="7"/>
  <c r="J24" i="7" s="1"/>
  <c r="E30" i="7"/>
  <c r="F30" i="7" s="1"/>
  <c r="H30" i="4"/>
  <c r="H30" i="6"/>
  <c r="E29" i="7" l="1"/>
  <c r="Q28" i="4"/>
  <c r="Q30" i="4" s="1"/>
  <c r="E32" i="7" l="1"/>
  <c r="F29" i="7"/>
  <c r="F32" i="7" s="1"/>
  <c r="D13" i="3"/>
  <c r="D21" i="3" s="1"/>
  <c r="C21" i="3" s="1"/>
  <c r="C26" i="3" s="1"/>
  <c r="C28" i="3" s="1"/>
  <c r="E34" i="7" l="1"/>
  <c r="F34" i="7" s="1"/>
  <c r="D26" i="3"/>
  <c r="D28" i="3" s="1"/>
  <c r="B4" i="4" s="1"/>
  <c r="B36" i="4" l="1"/>
  <c r="C36" i="4"/>
  <c r="D36" i="4" s="1"/>
  <c r="E36" i="4" s="1"/>
  <c r="F36" i="4" s="1"/>
  <c r="G36" i="4" s="1"/>
  <c r="N4" i="4"/>
  <c r="J62" i="6"/>
  <c r="H62" i="6"/>
  <c r="M62" i="6"/>
  <c r="B62" i="6"/>
  <c r="L62" i="6"/>
  <c r="K62" i="6"/>
  <c r="C62" i="6"/>
  <c r="I62" i="6"/>
  <c r="D62" i="6"/>
  <c r="F62" i="6"/>
  <c r="B30" i="6"/>
  <c r="N30" i="6"/>
  <c r="R4" i="4"/>
  <c r="I8" i="7" l="1"/>
  <c r="H36" i="4"/>
  <c r="I36" i="4" s="1"/>
  <c r="J36" i="4" s="1"/>
  <c r="K36" i="4" s="1"/>
  <c r="L36" i="4" s="1"/>
  <c r="M36" i="4" s="1"/>
  <c r="E62" i="6"/>
  <c r="R4" i="6"/>
  <c r="H8" i="7" l="1"/>
  <c r="J8" i="7" s="1"/>
  <c r="I12" i="7"/>
  <c r="J12" i="7" s="1"/>
  <c r="H11" i="7"/>
  <c r="G62" i="6"/>
  <c r="R26" i="6"/>
  <c r="H30" i="7" l="1"/>
  <c r="H32" i="7" s="1"/>
  <c r="H34" i="7" s="1"/>
  <c r="R28" i="6"/>
  <c r="R30" i="6" s="1"/>
  <c r="J11" i="7"/>
  <c r="G62" i="4"/>
  <c r="D62" i="4"/>
  <c r="L62" i="4"/>
  <c r="F62" i="4"/>
  <c r="B62" i="4"/>
  <c r="C62" i="4"/>
  <c r="N30" i="4"/>
  <c r="K62" i="4"/>
  <c r="E62" i="4"/>
  <c r="I62" i="4"/>
  <c r="J62" i="4"/>
  <c r="M62" i="4"/>
  <c r="H62" i="4"/>
  <c r="B30" i="4"/>
  <c r="I26" i="7" l="1"/>
  <c r="J26" i="7" s="1"/>
  <c r="I29" i="7"/>
  <c r="J29" i="7" s="1"/>
  <c r="I30" i="7"/>
  <c r="R30" i="4"/>
  <c r="J30" i="7" l="1"/>
  <c r="J32" i="7" s="1"/>
  <c r="J34" i="7" s="1"/>
  <c r="I32" i="7"/>
  <c r="I34" i="7" s="1"/>
</calcChain>
</file>

<file path=xl/sharedStrings.xml><?xml version="1.0" encoding="utf-8"?>
<sst xmlns="http://schemas.openxmlformats.org/spreadsheetml/2006/main" count="206" uniqueCount="103">
  <si>
    <t>Jan.</t>
  </si>
  <si>
    <t>Feb.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</si>
  <si>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</si>
  <si>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</si>
  <si>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</si>
  <si>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</si>
  <si>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</si>
  <si>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</si>
  <si>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</si>
  <si>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</si>
  <si>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</si>
  <si>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</si>
  <si>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Income</t>
  </si>
  <si>
    <t xml:space="preserve">     Wages</t>
  </si>
  <si>
    <t xml:space="preserve">     Social Security</t>
  </si>
  <si>
    <t xml:space="preserve">     401k</t>
  </si>
  <si>
    <t xml:space="preserve">     IRA</t>
  </si>
  <si>
    <t>Taxable Income</t>
  </si>
  <si>
    <t xml:space="preserve">          STD Deducion</t>
  </si>
  <si>
    <t>Fed Taxable Income</t>
  </si>
  <si>
    <t xml:space="preserve">     Roth IRA</t>
  </si>
  <si>
    <t>Non-Taxable Income</t>
  </si>
  <si>
    <t>Taxes</t>
  </si>
  <si>
    <t xml:space="preserve">     Federal</t>
  </si>
  <si>
    <t xml:space="preserve">     State</t>
  </si>
  <si>
    <t xml:space="preserve">     Local</t>
  </si>
  <si>
    <t xml:space="preserve">     FICA</t>
  </si>
  <si>
    <t xml:space="preserve">     Medicare</t>
  </si>
  <si>
    <t>Fed STD Deduction</t>
  </si>
  <si>
    <t>Local</t>
  </si>
  <si>
    <t>FICA</t>
  </si>
  <si>
    <t>Medicare</t>
  </si>
  <si>
    <t>Mar.</t>
  </si>
  <si>
    <t>April</t>
  </si>
  <si>
    <t>June</t>
  </si>
  <si>
    <t>July</t>
  </si>
  <si>
    <t>August</t>
  </si>
  <si>
    <t>Sept.</t>
  </si>
  <si>
    <t>Oct.</t>
  </si>
  <si>
    <t>Nov.</t>
  </si>
  <si>
    <t>Dec.</t>
  </si>
  <si>
    <t>Actual</t>
  </si>
  <si>
    <t>Net Income</t>
  </si>
  <si>
    <t>Utilities</t>
  </si>
  <si>
    <t>Internet</t>
  </si>
  <si>
    <t>Auto payment</t>
  </si>
  <si>
    <t>Auto repairs</t>
  </si>
  <si>
    <t>Auto insurance</t>
  </si>
  <si>
    <t>Gas</t>
  </si>
  <si>
    <t>Groceries</t>
  </si>
  <si>
    <t>Clothing</t>
  </si>
  <si>
    <t>Misc.</t>
  </si>
  <si>
    <t>Discretionary</t>
  </si>
  <si>
    <t>Entertainment</t>
  </si>
  <si>
    <t>Travel</t>
  </si>
  <si>
    <t>Net after expenses</t>
  </si>
  <si>
    <t xml:space="preserve">State (Ohio) STD </t>
  </si>
  <si>
    <t>Total Taxes</t>
  </si>
  <si>
    <t>Total Income</t>
  </si>
  <si>
    <t>Total Expenses</t>
  </si>
  <si>
    <t xml:space="preserve">Actual </t>
  </si>
  <si>
    <t>Budget</t>
  </si>
  <si>
    <t>Comparison</t>
  </si>
  <si>
    <t>Current Month</t>
  </si>
  <si>
    <t>YTD</t>
  </si>
  <si>
    <t>Difference</t>
  </si>
  <si>
    <t>Month</t>
  </si>
  <si>
    <t>January</t>
  </si>
  <si>
    <t>February</t>
  </si>
  <si>
    <t>March</t>
  </si>
  <si>
    <t>September</t>
  </si>
  <si>
    <t>October</t>
  </si>
  <si>
    <t>November</t>
  </si>
  <si>
    <t>December</t>
  </si>
  <si>
    <t>Year To Date</t>
  </si>
  <si>
    <t>Total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</si>
  <si>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</si>
  <si>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</si>
  <si>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</si>
  <si>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</si>
  <si>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</si>
  <si>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</si>
  <si>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</si>
  <si>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</si>
  <si>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</si>
  <si>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</si>
  <si>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C</t>
  </si>
  <si>
    <t>Single Table</t>
  </si>
  <si>
    <t>Married table</t>
  </si>
  <si>
    <t>Fed Graduated table</t>
  </si>
  <si>
    <t>Single</t>
  </si>
  <si>
    <t>Married</t>
  </si>
  <si>
    <t>Chose month you want to compare</t>
  </si>
  <si>
    <t>Homeowner/Renter Ins</t>
  </si>
  <si>
    <t>HOA</t>
  </si>
  <si>
    <t>Health Insurance</t>
  </si>
  <si>
    <t>Medical</t>
  </si>
  <si>
    <t>Dental</t>
  </si>
  <si>
    <t>Pharmacy</t>
  </si>
  <si>
    <t>Income After Taxes</t>
  </si>
  <si>
    <t>B</t>
  </si>
  <si>
    <t>House/Rent Payment</t>
  </si>
  <si>
    <t>Choose Single or Married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</si>
</sst>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u/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left"/>
    </xf>
    <xf numFmtId="164" fontId="2" fillId="0" borderId="0" xfId="0" applyNumberFormat="1" applyFont="1"/>
    <xf numFmtId="2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quotePrefix="1" applyFont="1"/>
    <xf numFmtId="43" fontId="2" fillId="0" borderId="0" xfId="0" applyNumberFormat="1" applyFont="1"/>
    <xf numFmtId="10" fontId="2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164" fontId="4" fillId="0" borderId="0" xfId="0" applyNumberFormat="1" applyFont="1"/>
    <xf numFmtId="0" fontId="4" fillId="0" borderId="0" xfId="0" quotePrefix="1" applyFont="1"/>
    <xf numFmtId="164" fontId="2" fillId="0" borderId="0" xfId="1" applyNumberFormat="1" applyFont="1" applyBorder="1"/>
    <xf numFmtId="164" fontId="2" fillId="2" borderId="0" xfId="1" applyNumberFormat="1" applyFont="1" applyFill="1" applyBorder="1"/>
    <xf numFmtId="164" fontId="2" fillId="3" borderId="0" xfId="1" applyNumberFormat="1" applyFont="1" applyFill="1" applyBorder="1"/>
    <xf numFmtId="164" fontId="2" fillId="0" borderId="0" xfId="1" applyNumberFormat="1" applyFont="1" applyFill="1" applyBorder="1"/>
    <xf numFmtId="0" fontId="7" fillId="0" borderId="0" xfId="0" applyFont="1"/>
    <xf numFmtId="164" fontId="7" fillId="0" borderId="0" xfId="1" applyNumberFormat="1" applyFont="1" applyBorder="1"/>
    <xf numFmtId="0" fontId="8" fillId="0" borderId="0" xfId="0" applyFont="1"/>
    <xf numFmtId="164" fontId="4" fillId="0" borderId="0" xfId="1" applyNumberFormat="1" applyFont="1" applyFill="1" applyBorder="1"/>
    <xf numFmtId="0" fontId="9" fillId="0" borderId="0" xfId="0" applyFont="1"/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7" fillId="0" borderId="0" xfId="0" applyNumberFormat="1" applyFont="1"/>
    <xf numFmtId="16" fontId="2" fillId="0" borderId="0" xfId="0" applyNumberFormat="1" applyFont="1"/>
    <xf numFmtId="16" fontId="6" fillId="0" borderId="0" xfId="0" applyNumberFormat="1" applyFont="1"/>
    <xf numFmtId="16" fontId="2" fillId="0" borderId="0" xfId="0" applyNumberFormat="1" applyFont="1" applyAlignment="1">
      <alignment horizontal="left" indent="1"/>
    </xf>
    <xf numFmtId="16" fontId="4" fillId="0" borderId="0" xfId="0" applyNumberFormat="1" applyFont="1" applyAlignment="1">
      <alignment horizontal="left"/>
    </xf>
    <xf numFmtId="16" fontId="4" fillId="0" borderId="0" xfId="0" applyNumberFormat="1" applyFont="1"/>
    <xf numFmtId="0" fontId="0" fillId="0" borderId="0" xfId="0" applyAlignment="1">
      <alignment horizontal="center"/>
    </xf>
    <xf numFmtId="1" fontId="0" fillId="0" borderId="0" xfId="0" applyNumberFormat="1"/>
    <xf numFmtId="1" fontId="4" fillId="0" borderId="0" xfId="0" applyNumberFormat="1" applyFont="1"/>
    <xf numFmtId="38" fontId="2" fillId="0" borderId="0" xfId="0" applyNumberFormat="1" applyFont="1"/>
    <xf numFmtId="38" fontId="4" fillId="0" borderId="0" xfId="0" applyNumberFormat="1" applyFont="1"/>
    <xf numFmtId="1" fontId="2" fillId="0" borderId="0" xfId="0" applyNumberFormat="1" applyFont="1"/>
    <xf numFmtId="3" fontId="2" fillId="0" borderId="0" xfId="0" applyNumberFormat="1" applyFont="1"/>
    <xf numFmtId="3" fontId="4" fillId="0" borderId="0" xfId="0" applyNumberFormat="1" applyFont="1"/>
    <xf numFmtId="3" fontId="2" fillId="0" borderId="0" xfId="1" applyNumberFormat="1" applyFont="1"/>
    <xf numFmtId="37" fontId="2" fillId="0" borderId="0" xfId="0" applyNumberFormat="1" applyFont="1"/>
    <xf numFmtId="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D2C47-1449-477A-AF8E-7BD8D964A3EF}">
  <sheetPr>
    <pageSetUpPr fitToPage="1"/>
  </sheetPr>
  <dimension ref="A1:J54"/>
  <sheetViews>
    <sheetView tabSelected="1" workbookViewId="0">
      <selection activeCell="F11" sqref="F11"/>
    </sheetView>
  </sheetViews>
  <sheetFormatPr defaultRowHeight="15" x14ac:dyDescent="0.25"/>
  <cols>
    <col min="1" max="1" width="2.5703125" style="1" customWidth="1"/>
    <col min="2" max="2" width="21.42578125" customWidth="1"/>
    <col min="4" max="6" width="10.5703125" customWidth="1"/>
    <col min="7" max="7" width="4.5703125" customWidth="1"/>
    <col min="8" max="10" width="10.5703125" customWidth="1"/>
  </cols>
  <sheetData>
    <row r="1" spans="1:10" ht="18" x14ac:dyDescent="0.25">
      <c r="B1" s="25" t="s">
        <v>62</v>
      </c>
      <c r="E1" s="21" t="s">
        <v>102</v>
      </c>
    </row>
    <row r="2" spans="1:10" ht="18" customHeight="1" x14ac:dyDescent="0.25">
      <c r="B2" s="25" t="s">
        <v>90</v>
      </c>
      <c r="E2" s="21" t="s">
        <v>92</v>
      </c>
    </row>
    <row r="3" spans="1:10" ht="18" x14ac:dyDescent="0.25">
      <c r="B3" s="25"/>
      <c r="C3" s="1"/>
      <c r="E3" s="4"/>
      <c r="H3" s="4"/>
      <c r="I3" s="4"/>
      <c r="J3" s="4"/>
    </row>
    <row r="4" spans="1:10" ht="18" x14ac:dyDescent="0.25">
      <c r="B4" s="25" t="s">
        <v>66</v>
      </c>
      <c r="C4" s="1"/>
      <c r="E4" s="4"/>
      <c r="H4" s="4"/>
      <c r="I4" s="4"/>
      <c r="J4" s="4"/>
    </row>
    <row r="5" spans="1:10" ht="18" x14ac:dyDescent="0.25">
      <c r="B5" s="25" t="s">
        <v>34</v>
      </c>
      <c r="C5" s="1"/>
      <c r="E5" s="26" t="s">
        <v>63</v>
      </c>
      <c r="H5" s="4"/>
      <c r="I5" s="26" t="s">
        <v>64</v>
      </c>
      <c r="J5" s="4"/>
    </row>
    <row r="6" spans="1:10" x14ac:dyDescent="0.25">
      <c r="B6" s="1"/>
      <c r="C6" s="1"/>
      <c r="D6" s="26" t="s">
        <v>41</v>
      </c>
      <c r="E6" s="26" t="s">
        <v>61</v>
      </c>
      <c r="F6" t="s">
        <v>65</v>
      </c>
      <c r="H6" s="26" t="s">
        <v>41</v>
      </c>
      <c r="I6" s="26" t="s">
        <v>61</v>
      </c>
      <c r="J6" t="s">
        <v>65</v>
      </c>
    </row>
    <row r="7" spans="1:10" x14ac:dyDescent="0.25">
      <c r="B7" s="1"/>
      <c r="C7" s="1"/>
      <c r="D7" s="4"/>
      <c r="E7" s="4"/>
      <c r="F7" s="4"/>
      <c r="G7" s="4"/>
      <c r="H7" s="4"/>
      <c r="I7" s="4"/>
      <c r="J7" s="4"/>
    </row>
    <row r="8" spans="1:10" s="23" customFormat="1" ht="15.75" x14ac:dyDescent="0.25">
      <c r="A8" s="21"/>
      <c r="B8" s="14" t="s">
        <v>42</v>
      </c>
      <c r="C8" s="22"/>
      <c r="D8" s="4">
        <f ca="1">Actual!Q4</f>
        <v>4433</v>
      </c>
      <c r="E8" s="4">
        <f ca="1">Budget!Q4</f>
        <v>3297.7624000000001</v>
      </c>
      <c r="F8" s="37">
        <f t="shared" ref="F8" ca="1" si="0">+D8-E8</f>
        <v>1135.2375999999999</v>
      </c>
      <c r="G8" s="28"/>
      <c r="H8" s="4">
        <f ca="1">Actual!R4</f>
        <v>21693</v>
      </c>
      <c r="I8" s="4">
        <f ca="1">Budget!R4</f>
        <v>19925.239399999999</v>
      </c>
      <c r="J8" s="37">
        <f ca="1">+H8-I8</f>
        <v>1767.7606000000014</v>
      </c>
    </row>
    <row r="9" spans="1:10" x14ac:dyDescent="0.25">
      <c r="B9" s="1"/>
      <c r="C9" s="1"/>
      <c r="D9" s="4"/>
      <c r="E9" s="4"/>
      <c r="F9" s="4"/>
      <c r="G9" s="4"/>
      <c r="H9" s="4"/>
      <c r="I9" s="4"/>
      <c r="J9" s="4"/>
    </row>
    <row r="10" spans="1:10" x14ac:dyDescent="0.25">
      <c r="A10" s="4"/>
      <c r="B10" s="29"/>
      <c r="C10" s="9"/>
      <c r="D10" s="4"/>
      <c r="E10" s="4"/>
      <c r="F10" s="37"/>
      <c r="G10" s="4"/>
      <c r="H10" s="4"/>
      <c r="I10" s="4"/>
      <c r="J10" s="37"/>
    </row>
    <row r="11" spans="1:10" x14ac:dyDescent="0.25">
      <c r="B11" s="29" t="s">
        <v>101</v>
      </c>
      <c r="C11" s="18"/>
      <c r="D11" s="4">
        <f ca="1">Actual!Q7</f>
        <v>0</v>
      </c>
      <c r="E11" s="4">
        <f ca="1">Budget!Q7</f>
        <v>50</v>
      </c>
      <c r="F11" s="37">
        <f t="shared" ref="F11:F26" ca="1" si="1">+D11-E11</f>
        <v>-50</v>
      </c>
      <c r="G11" s="4"/>
      <c r="H11" s="4">
        <f ca="1">Actual!R7</f>
        <v>1200</v>
      </c>
      <c r="I11" s="4">
        <f ca="1">Budget!R7</f>
        <v>1250</v>
      </c>
      <c r="J11" s="37">
        <f t="shared" ref="J11:J26" ca="1" si="2">+H11-I11</f>
        <v>-50</v>
      </c>
    </row>
    <row r="12" spans="1:10" x14ac:dyDescent="0.25">
      <c r="B12" s="1" t="s">
        <v>43</v>
      </c>
      <c r="C12" s="17"/>
      <c r="D12" s="4">
        <f ca="1">Actual!Q8</f>
        <v>0</v>
      </c>
      <c r="E12" s="4">
        <f ca="1">Budget!Q8</f>
        <v>10</v>
      </c>
      <c r="F12" s="37">
        <f t="shared" ca="1" si="1"/>
        <v>-10</v>
      </c>
      <c r="G12" s="4"/>
      <c r="H12" s="4">
        <f ca="1">Actual!R8</f>
        <v>200</v>
      </c>
      <c r="I12" s="4">
        <f ca="1">Budget!R8</f>
        <v>210</v>
      </c>
      <c r="J12" s="37">
        <f t="shared" ca="1" si="2"/>
        <v>-10</v>
      </c>
    </row>
    <row r="13" spans="1:10" x14ac:dyDescent="0.25">
      <c r="B13" s="1" t="s">
        <v>44</v>
      </c>
      <c r="C13" s="17"/>
      <c r="D13" s="4">
        <f ca="1">Actual!Q9</f>
        <v>0</v>
      </c>
      <c r="E13" s="4">
        <f ca="1">Budget!Q9</f>
        <v>0</v>
      </c>
      <c r="F13" s="37">
        <f t="shared" ca="1" si="1"/>
        <v>0</v>
      </c>
      <c r="G13" s="4"/>
      <c r="H13" s="4">
        <f ca="1">Actual!R9</f>
        <v>50</v>
      </c>
      <c r="I13" s="4">
        <f ca="1">Budget!R9</f>
        <v>60</v>
      </c>
      <c r="J13" s="37">
        <f t="shared" ca="1" si="2"/>
        <v>-10</v>
      </c>
    </row>
    <row r="14" spans="1:10" x14ac:dyDescent="0.25">
      <c r="B14" s="1" t="s">
        <v>93</v>
      </c>
      <c r="C14" s="18"/>
      <c r="D14" s="4">
        <f ca="1">Actual!Q10</f>
        <v>0</v>
      </c>
      <c r="E14" s="4">
        <f ca="1">Budget!Q10</f>
        <v>100</v>
      </c>
      <c r="F14" s="37">
        <f t="shared" ca="1" si="1"/>
        <v>-100</v>
      </c>
      <c r="G14" s="4"/>
      <c r="H14" s="4">
        <f ca="1">Actual!R10</f>
        <v>0</v>
      </c>
      <c r="I14" s="4">
        <f ca="1">Budget!R10</f>
        <v>100</v>
      </c>
      <c r="J14" s="37">
        <f t="shared" ca="1" si="2"/>
        <v>-100</v>
      </c>
    </row>
    <row r="15" spans="1:10" x14ac:dyDescent="0.25">
      <c r="B15" s="1" t="s">
        <v>94</v>
      </c>
      <c r="C15" s="20"/>
      <c r="D15" s="4"/>
      <c r="E15" s="4"/>
      <c r="F15" s="37"/>
      <c r="G15" s="4"/>
      <c r="H15" s="4"/>
      <c r="I15" s="4"/>
      <c r="J15" s="37"/>
    </row>
    <row r="16" spans="1:10" x14ac:dyDescent="0.25">
      <c r="B16" s="1" t="s">
        <v>95</v>
      </c>
      <c r="C16" s="20"/>
      <c r="D16" s="4"/>
      <c r="E16" s="4"/>
      <c r="F16" s="37"/>
      <c r="G16" s="4"/>
      <c r="H16" s="4"/>
      <c r="I16" s="4"/>
      <c r="J16" s="37"/>
    </row>
    <row r="17" spans="1:10" x14ac:dyDescent="0.25">
      <c r="B17" s="1" t="s">
        <v>96</v>
      </c>
      <c r="C17" s="20"/>
      <c r="D17" s="4"/>
      <c r="E17" s="4"/>
      <c r="F17" s="37"/>
      <c r="G17" s="4"/>
      <c r="H17" s="4"/>
      <c r="I17" s="4"/>
      <c r="J17" s="37"/>
    </row>
    <row r="18" spans="1:10" x14ac:dyDescent="0.25">
      <c r="B18" s="1" t="s">
        <v>97</v>
      </c>
      <c r="C18" s="1"/>
      <c r="D18" s="4">
        <f ca="1">Actual!Q15</f>
        <v>0</v>
      </c>
      <c r="E18" s="4">
        <f ca="1">Budget!Q15</f>
        <v>100</v>
      </c>
      <c r="F18" s="37">
        <f t="shared" ca="1" si="1"/>
        <v>-100</v>
      </c>
      <c r="G18" s="4"/>
      <c r="H18" s="4">
        <f ca="1">Actual!R15</f>
        <v>0</v>
      </c>
      <c r="I18" s="4">
        <f ca="1">Budget!R15</f>
        <v>100</v>
      </c>
      <c r="J18" s="37">
        <f t="shared" ca="1" si="2"/>
        <v>-100</v>
      </c>
    </row>
    <row r="19" spans="1:10" x14ac:dyDescent="0.25">
      <c r="B19" s="1" t="s">
        <v>98</v>
      </c>
      <c r="C19" s="1"/>
      <c r="D19" s="4"/>
      <c r="E19" s="4"/>
      <c r="F19" s="37"/>
      <c r="G19" s="4"/>
      <c r="H19" s="4"/>
      <c r="I19" s="4"/>
      <c r="J19" s="37"/>
    </row>
    <row r="20" spans="1:10" x14ac:dyDescent="0.25">
      <c r="B20" s="1" t="s">
        <v>45</v>
      </c>
      <c r="C20" s="1"/>
      <c r="D20" s="4">
        <f ca="1">Actual!Q16</f>
        <v>0</v>
      </c>
      <c r="E20" s="4">
        <f ca="1">Budget!Q16</f>
        <v>0</v>
      </c>
      <c r="F20" s="37">
        <f t="shared" ca="1" si="1"/>
        <v>0</v>
      </c>
      <c r="G20" s="4"/>
      <c r="H20" s="4">
        <f ca="1">Actual!R16</f>
        <v>0</v>
      </c>
      <c r="I20" s="4">
        <f ca="1">Budget!R16</f>
        <v>0</v>
      </c>
      <c r="J20" s="37">
        <f t="shared" ca="1" si="2"/>
        <v>0</v>
      </c>
    </row>
    <row r="21" spans="1:10" x14ac:dyDescent="0.25">
      <c r="B21" s="1" t="s">
        <v>46</v>
      </c>
      <c r="C21" s="1"/>
      <c r="D21" s="4">
        <f ca="1">Actual!Q17</f>
        <v>0</v>
      </c>
      <c r="E21" s="4">
        <f ca="1">Budget!Q17</f>
        <v>0</v>
      </c>
      <c r="F21" s="37">
        <f t="shared" ca="1" si="1"/>
        <v>0</v>
      </c>
      <c r="G21" s="4"/>
      <c r="H21" s="4">
        <f ca="1">Actual!R17</f>
        <v>0</v>
      </c>
      <c r="I21" s="4">
        <f ca="1">Budget!R17</f>
        <v>0</v>
      </c>
      <c r="J21" s="37">
        <f t="shared" ca="1" si="2"/>
        <v>0</v>
      </c>
    </row>
    <row r="22" spans="1:10" x14ac:dyDescent="0.25">
      <c r="B22" s="1" t="s">
        <v>47</v>
      </c>
      <c r="C22" s="1"/>
      <c r="D22" s="4">
        <f ca="1">Actual!Q18</f>
        <v>0</v>
      </c>
      <c r="E22" s="4">
        <f ca="1">Budget!Q18</f>
        <v>200</v>
      </c>
      <c r="F22" s="37">
        <f t="shared" ca="1" si="1"/>
        <v>-200</v>
      </c>
      <c r="G22" s="4"/>
      <c r="H22" s="4">
        <f ca="1">Actual!R18</f>
        <v>0</v>
      </c>
      <c r="I22" s="4">
        <f ca="1">Budget!R18</f>
        <v>200</v>
      </c>
      <c r="J22" s="37">
        <f t="shared" ca="1" si="2"/>
        <v>-200</v>
      </c>
    </row>
    <row r="23" spans="1:10" x14ac:dyDescent="0.25">
      <c r="B23" s="1" t="s">
        <v>48</v>
      </c>
      <c r="C23" s="17"/>
      <c r="D23" s="4">
        <f ca="1">Actual!Q19</f>
        <v>100</v>
      </c>
      <c r="E23" s="4">
        <f ca="1">Budget!Q19</f>
        <v>0</v>
      </c>
      <c r="F23" s="37">
        <f t="shared" ca="1" si="1"/>
        <v>100</v>
      </c>
      <c r="G23" s="4"/>
      <c r="H23" s="4">
        <f ca="1">Actual!R19</f>
        <v>240</v>
      </c>
      <c r="I23" s="4">
        <f ca="1">Budget!R19</f>
        <v>160</v>
      </c>
      <c r="J23" s="37">
        <f t="shared" ca="1" si="2"/>
        <v>80</v>
      </c>
    </row>
    <row r="24" spans="1:10" x14ac:dyDescent="0.25">
      <c r="B24" s="29" t="s">
        <v>49</v>
      </c>
      <c r="C24" s="17"/>
      <c r="D24" s="4">
        <f ca="1">Actual!Q20</f>
        <v>0</v>
      </c>
      <c r="E24" s="4">
        <f ca="1">Budget!Q20</f>
        <v>0</v>
      </c>
      <c r="F24" s="37">
        <f t="shared" ca="1" si="1"/>
        <v>0</v>
      </c>
      <c r="G24" s="4"/>
      <c r="H24" s="4">
        <f ca="1">Actual!R20</f>
        <v>300</v>
      </c>
      <c r="I24" s="4">
        <f ca="1">Budget!R20</f>
        <v>320</v>
      </c>
      <c r="J24" s="37">
        <f t="shared" ca="1" si="2"/>
        <v>-20</v>
      </c>
    </row>
    <row r="25" spans="1:10" x14ac:dyDescent="0.25">
      <c r="B25" s="29" t="s">
        <v>50</v>
      </c>
      <c r="C25" s="17"/>
      <c r="D25" s="4">
        <f ca="1">Actual!Q21</f>
        <v>0</v>
      </c>
      <c r="E25" s="4">
        <f ca="1">Budget!Q21</f>
        <v>0</v>
      </c>
      <c r="F25" s="37">
        <f t="shared" ca="1" si="1"/>
        <v>0</v>
      </c>
      <c r="G25" s="4"/>
      <c r="H25" s="4">
        <f ca="1">Actual!R21</f>
        <v>25</v>
      </c>
      <c r="I25" s="4">
        <f ca="1">Budget!R21</f>
        <v>35</v>
      </c>
      <c r="J25" s="37">
        <f t="shared" ca="1" si="2"/>
        <v>-10</v>
      </c>
    </row>
    <row r="26" spans="1:10" x14ac:dyDescent="0.25">
      <c r="B26" s="29" t="s">
        <v>51</v>
      </c>
      <c r="C26" s="17"/>
      <c r="D26" s="4">
        <f ca="1">Actual!Q22</f>
        <v>0</v>
      </c>
      <c r="E26" s="4">
        <f ca="1">Budget!Q22</f>
        <v>0</v>
      </c>
      <c r="F26" s="37">
        <f t="shared" ca="1" si="1"/>
        <v>0</v>
      </c>
      <c r="G26" s="4"/>
      <c r="H26" s="4">
        <f ca="1">Actual!R22</f>
        <v>50</v>
      </c>
      <c r="I26" s="4">
        <f ca="1">Budget!R22</f>
        <v>60</v>
      </c>
      <c r="J26" s="37">
        <f t="shared" ca="1" si="2"/>
        <v>-10</v>
      </c>
    </row>
    <row r="27" spans="1:10" x14ac:dyDescent="0.25">
      <c r="B27" s="29"/>
      <c r="C27" s="17"/>
      <c r="D27" s="4"/>
      <c r="E27" s="4"/>
      <c r="F27" s="4"/>
      <c r="G27" s="4"/>
      <c r="H27" s="4"/>
      <c r="I27" s="4"/>
      <c r="J27" s="4"/>
    </row>
    <row r="28" spans="1:10" x14ac:dyDescent="0.25">
      <c r="B28" s="30" t="s">
        <v>52</v>
      </c>
      <c r="C28" s="17"/>
      <c r="D28" s="4"/>
      <c r="E28" s="4"/>
      <c r="F28" s="4"/>
      <c r="G28" s="4"/>
      <c r="H28" s="4"/>
      <c r="I28" s="4"/>
      <c r="J28" s="4"/>
    </row>
    <row r="29" spans="1:10" x14ac:dyDescent="0.25">
      <c r="B29" s="31" t="s">
        <v>53</v>
      </c>
      <c r="C29" s="19"/>
      <c r="D29" s="4">
        <f ca="1">Actual!Q25</f>
        <v>0</v>
      </c>
      <c r="E29" s="4">
        <f ca="1">Budget!Q25</f>
        <v>0</v>
      </c>
      <c r="F29" s="37">
        <f ca="1">+D29-E29</f>
        <v>0</v>
      </c>
      <c r="G29" s="4"/>
      <c r="H29" s="4">
        <f ca="1">Actual!R25</f>
        <v>150</v>
      </c>
      <c r="I29" s="4">
        <f ca="1">Budget!R25</f>
        <v>150</v>
      </c>
      <c r="J29" s="37">
        <f ca="1">+H29-I29</f>
        <v>0</v>
      </c>
    </row>
    <row r="30" spans="1:10" x14ac:dyDescent="0.25">
      <c r="B30" s="31" t="s">
        <v>54</v>
      </c>
      <c r="C30" s="19"/>
      <c r="D30" s="4">
        <f ca="1">Actual!Q26</f>
        <v>0</v>
      </c>
      <c r="E30" s="4">
        <f ca="1">Budget!Q26</f>
        <v>0</v>
      </c>
      <c r="F30" s="37">
        <f ca="1">+D30-E30</f>
        <v>0</v>
      </c>
      <c r="G30" s="4"/>
      <c r="H30" s="4">
        <f ca="1">Actual!R26</f>
        <v>200</v>
      </c>
      <c r="I30" s="4">
        <f ca="1">Budget!R26</f>
        <v>200</v>
      </c>
      <c r="J30" s="37">
        <f ca="1">+H30-I30</f>
        <v>0</v>
      </c>
    </row>
    <row r="31" spans="1:10" x14ac:dyDescent="0.25">
      <c r="B31" s="1"/>
      <c r="C31" s="20"/>
      <c r="D31" s="4"/>
      <c r="E31" s="4"/>
      <c r="F31" s="4"/>
      <c r="G31" s="4"/>
      <c r="H31" s="4"/>
      <c r="I31" s="4"/>
      <c r="J31" s="4"/>
    </row>
    <row r="32" spans="1:10" s="12" customFormat="1" ht="15.75" x14ac:dyDescent="0.25">
      <c r="A32" s="14"/>
      <c r="B32" s="32" t="s">
        <v>59</v>
      </c>
      <c r="C32" s="24"/>
      <c r="D32" s="15">
        <f ca="1">SUM(D10:D30)</f>
        <v>100</v>
      </c>
      <c r="E32" s="15">
        <f t="shared" ref="E32:J32" ca="1" si="3">SUM(E10:E30)</f>
        <v>460</v>
      </c>
      <c r="F32" s="38">
        <f t="shared" ca="1" si="3"/>
        <v>-360</v>
      </c>
      <c r="G32" s="15"/>
      <c r="H32" s="15">
        <f t="shared" ca="1" si="3"/>
        <v>2415</v>
      </c>
      <c r="I32" s="15">
        <f t="shared" ca="1" si="3"/>
        <v>2845</v>
      </c>
      <c r="J32" s="38">
        <f t="shared" ca="1" si="3"/>
        <v>-430</v>
      </c>
    </row>
    <row r="33" spans="1:10" x14ac:dyDescent="0.25">
      <c r="B33" s="31"/>
      <c r="C33" s="20"/>
      <c r="D33" s="4"/>
      <c r="E33" s="4"/>
      <c r="F33" s="4"/>
      <c r="G33" s="4"/>
      <c r="H33" s="4"/>
      <c r="I33" s="4"/>
      <c r="J33" s="4"/>
    </row>
    <row r="34" spans="1:10" s="12" customFormat="1" ht="15.75" x14ac:dyDescent="0.25">
      <c r="A34" s="14"/>
      <c r="B34" s="33" t="s">
        <v>55</v>
      </c>
      <c r="C34" s="14"/>
      <c r="D34" s="15">
        <f ca="1">+D8-D32</f>
        <v>4333</v>
      </c>
      <c r="E34" s="15">
        <f t="shared" ref="E34:J34" ca="1" si="4">+E8-E32</f>
        <v>2837.7624000000001</v>
      </c>
      <c r="F34" s="37">
        <f ca="1">+D34-E34</f>
        <v>1495.2375999999999</v>
      </c>
      <c r="G34" s="15"/>
      <c r="H34" s="15">
        <f t="shared" ca="1" si="4"/>
        <v>19278</v>
      </c>
      <c r="I34" s="15">
        <f t="shared" ca="1" si="4"/>
        <v>17080.239399999999</v>
      </c>
      <c r="J34" s="38">
        <f t="shared" ca="1" si="4"/>
        <v>2197.7606000000014</v>
      </c>
    </row>
    <row r="37" spans="1:10" x14ac:dyDescent="0.25">
      <c r="B37" t="str">
        <f>VLOOKUP(B5,B39:C50,2,FALSE)</f>
        <v>G</v>
      </c>
      <c r="D37" t="str">
        <f>VLOOKUP(B5,B39:C50,1,FALSE)</f>
        <v>June</v>
      </c>
    </row>
    <row r="39" spans="1:10" x14ac:dyDescent="0.25">
      <c r="B39" t="s">
        <v>67</v>
      </c>
      <c r="C39" t="s">
        <v>100</v>
      </c>
    </row>
    <row r="40" spans="1:10" x14ac:dyDescent="0.25">
      <c r="B40" t="s">
        <v>68</v>
      </c>
      <c r="C40" t="s">
        <v>86</v>
      </c>
    </row>
    <row r="41" spans="1:10" x14ac:dyDescent="0.25">
      <c r="B41" t="s">
        <v>69</v>
      </c>
      <c r="C41" t="s">
        <v>76</v>
      </c>
    </row>
    <row r="42" spans="1:10" x14ac:dyDescent="0.25">
      <c r="B42" t="s">
        <v>33</v>
      </c>
      <c r="C42" t="s">
        <v>77</v>
      </c>
    </row>
    <row r="43" spans="1:10" x14ac:dyDescent="0.25">
      <c r="B43" t="s">
        <v>4</v>
      </c>
      <c r="C43" t="s">
        <v>78</v>
      </c>
    </row>
    <row r="44" spans="1:10" x14ac:dyDescent="0.25">
      <c r="B44" t="s">
        <v>34</v>
      </c>
      <c r="C44" t="s">
        <v>79</v>
      </c>
    </row>
    <row r="45" spans="1:10" x14ac:dyDescent="0.25">
      <c r="B45" t="s">
        <v>35</v>
      </c>
      <c r="C45" t="s">
        <v>80</v>
      </c>
    </row>
    <row r="46" spans="1:10" x14ac:dyDescent="0.25">
      <c r="B46" t="s">
        <v>36</v>
      </c>
      <c r="C46" t="s">
        <v>81</v>
      </c>
    </row>
    <row r="47" spans="1:10" x14ac:dyDescent="0.25">
      <c r="B47" t="s">
        <v>70</v>
      </c>
      <c r="C47" t="s">
        <v>82</v>
      </c>
    </row>
    <row r="48" spans="1:10" x14ac:dyDescent="0.25">
      <c r="B48" t="s">
        <v>71</v>
      </c>
      <c r="C48" t="s">
        <v>83</v>
      </c>
    </row>
    <row r="49" spans="2:3" x14ac:dyDescent="0.25">
      <c r="B49" t="s">
        <v>72</v>
      </c>
      <c r="C49" t="s">
        <v>84</v>
      </c>
    </row>
    <row r="50" spans="2:3" x14ac:dyDescent="0.25">
      <c r="B50" t="s">
        <v>73</v>
      </c>
      <c r="C50" t="s">
        <v>85</v>
      </c>
    </row>
    <row r="53" spans="2:3" x14ac:dyDescent="0.25">
      <c r="B53" t="s">
        <v>90</v>
      </c>
      <c r="C53">
        <f>IF(B2=B53,1,2)</f>
        <v>1</v>
      </c>
    </row>
    <row r="54" spans="2:3" x14ac:dyDescent="0.25">
      <c r="B54" t="s">
        <v>91</v>
      </c>
    </row>
  </sheetData>
  <dataValidations count="2">
    <dataValidation type="list" allowBlank="1" showInputMessage="1" showErrorMessage="1" sqref="B5" xr:uid="{3359C2AA-C05B-41C8-8ADC-CE9CEC5BEA88}">
      <formula1>$B$39:$B$50</formula1>
    </dataValidation>
    <dataValidation type="list" allowBlank="1" showInputMessage="1" showErrorMessage="1" sqref="B2" xr:uid="{D27FE165-CF92-4372-817F-0804CCF6D4C0}">
      <formula1>$B$53:$B$54</formula1>
    </dataValidation>
  </dataValidations>
  <pageMargins left="0.7" right="0.7" top="0.75" bottom="0.75" header="0.3" footer="0.3"/>
  <pageSetup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E3898-38DA-4F2A-940D-23113D15839D}">
  <sheetPr>
    <pageSetUpPr fitToPage="1"/>
  </sheetPr>
  <dimension ref="A1:R6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1.140625" customWidth="1"/>
    <col min="2" max="14" width="10.5703125" customWidth="1"/>
    <col min="15" max="16" width="1.5703125" customWidth="1"/>
    <col min="17" max="17" width="9.5703125" customWidth="1"/>
    <col min="18" max="18" width="10.5703125" customWidth="1"/>
  </cols>
  <sheetData>
    <row r="1" spans="1:18" ht="18" x14ac:dyDescent="0.25">
      <c r="A1" s="25" t="s">
        <v>60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"/>
      <c r="R1" s="34" t="str">
        <f>Comparison!B37</f>
        <v>G</v>
      </c>
    </row>
    <row r="2" spans="1:18" x14ac:dyDescent="0.25">
      <c r="A2" s="1"/>
      <c r="B2" s="26" t="s">
        <v>0</v>
      </c>
      <c r="C2" s="26" t="s">
        <v>1</v>
      </c>
      <c r="D2" s="26" t="s">
        <v>32</v>
      </c>
      <c r="E2" s="26" t="s">
        <v>33</v>
      </c>
      <c r="F2" s="26" t="s">
        <v>4</v>
      </c>
      <c r="G2" s="26" t="s">
        <v>34</v>
      </c>
      <c r="H2" s="26" t="s">
        <v>35</v>
      </c>
      <c r="I2" s="26" t="s">
        <v>36</v>
      </c>
      <c r="J2" s="26" t="s">
        <v>37</v>
      </c>
      <c r="K2" s="26" t="s">
        <v>38</v>
      </c>
      <c r="L2" s="26" t="s">
        <v>39</v>
      </c>
      <c r="M2" s="26" t="s">
        <v>40</v>
      </c>
      <c r="N2" s="27" t="s">
        <v>75</v>
      </c>
      <c r="Q2" s="34" t="str">
        <f>Comparison!D37</f>
        <v>June</v>
      </c>
      <c r="R2" s="34" t="str">
        <f>Comparison!D37</f>
        <v>June</v>
      </c>
    </row>
    <row r="3" spans="1:18" x14ac:dyDescent="0.25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R3" s="35"/>
    </row>
    <row r="4" spans="1:18" s="23" customFormat="1" ht="15.75" x14ac:dyDescent="0.25">
      <c r="A4" s="14" t="s">
        <v>42</v>
      </c>
      <c r="B4" s="28">
        <v>3452</v>
      </c>
      <c r="C4" s="28">
        <v>3452</v>
      </c>
      <c r="D4" s="28">
        <v>3452</v>
      </c>
      <c r="E4" s="28">
        <v>3452</v>
      </c>
      <c r="F4" s="28">
        <v>3452</v>
      </c>
      <c r="G4" s="28">
        <v>4433</v>
      </c>
      <c r="H4" s="28">
        <v>3452</v>
      </c>
      <c r="I4" s="28">
        <v>3452</v>
      </c>
      <c r="J4" s="28">
        <v>3452</v>
      </c>
      <c r="K4" s="28">
        <v>3452</v>
      </c>
      <c r="L4" s="28">
        <v>3452</v>
      </c>
      <c r="M4" s="28">
        <v>3452</v>
      </c>
      <c r="N4" s="4">
        <f>SUM(B4:M4)</f>
        <v>42405</v>
      </c>
      <c r="Q4" s="44">
        <f ca="1">INDIRECT($R$1&amp;4)</f>
        <v>4433</v>
      </c>
      <c r="R4" s="44">
        <f ca="1">INDIRECT($R$1&amp;36)</f>
        <v>21693</v>
      </c>
    </row>
    <row r="5" spans="1:18" x14ac:dyDescent="0.25">
      <c r="A5" s="1"/>
      <c r="B5" s="4"/>
      <c r="C5" s="4"/>
      <c r="D5" s="4"/>
      <c r="E5" s="4"/>
      <c r="F5" s="4"/>
      <c r="G5" s="4"/>
      <c r="H5" s="1"/>
      <c r="I5" s="4"/>
      <c r="J5" s="4"/>
      <c r="K5" s="4"/>
      <c r="L5" s="4"/>
      <c r="M5" s="4"/>
      <c r="N5" s="4"/>
      <c r="Q5" s="44"/>
      <c r="R5" s="44"/>
    </row>
    <row r="6" spans="1:18" x14ac:dyDescent="0.25">
      <c r="A6" s="29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Q6" s="44"/>
      <c r="R6" s="44"/>
    </row>
    <row r="7" spans="1:18" x14ac:dyDescent="0.25">
      <c r="A7" s="29" t="s">
        <v>101</v>
      </c>
      <c r="B7" s="4">
        <v>1200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f>SUM(B7:M7)</f>
        <v>1200</v>
      </c>
      <c r="Q7" s="44">
        <f ca="1">INDIRECT($R$1&amp;7)</f>
        <v>0</v>
      </c>
      <c r="R7" s="44">
        <f ca="1">INDIRECT($R$1&amp;39)</f>
        <v>1200</v>
      </c>
    </row>
    <row r="8" spans="1:18" x14ac:dyDescent="0.25">
      <c r="A8" s="1" t="s">
        <v>43</v>
      </c>
      <c r="B8" s="4">
        <v>200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f>SUM(B8:M8)</f>
        <v>200</v>
      </c>
      <c r="Q8" s="44">
        <f ca="1">INDIRECT($R$1&amp;8)</f>
        <v>0</v>
      </c>
      <c r="R8" s="44">
        <f ca="1">INDIRECT($R$1&amp;40)</f>
        <v>200</v>
      </c>
    </row>
    <row r="9" spans="1:18" x14ac:dyDescent="0.25">
      <c r="A9" s="1" t="s">
        <v>44</v>
      </c>
      <c r="B9" s="4">
        <v>50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f t="shared" ref="N9:N18" si="0">SUM(B9:M9)</f>
        <v>50</v>
      </c>
      <c r="Q9" s="44">
        <f ca="1">INDIRECT($R$1&amp;9)</f>
        <v>0</v>
      </c>
      <c r="R9" s="44">
        <f ca="1">INDIRECT($R$1&amp;41)</f>
        <v>50</v>
      </c>
    </row>
    <row r="10" spans="1:18" x14ac:dyDescent="0.25">
      <c r="A10" s="1" t="s">
        <v>93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f t="shared" si="0"/>
        <v>0</v>
      </c>
      <c r="Q10" s="44">
        <f ca="1">INDIRECT($R$1&amp;10)</f>
        <v>0</v>
      </c>
      <c r="R10" s="44">
        <f ca="1">INDIRECT($R$1&amp;42)</f>
        <v>0</v>
      </c>
    </row>
    <row r="11" spans="1:18" x14ac:dyDescent="0.25">
      <c r="A11" s="1" t="s">
        <v>94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Q11" s="44">
        <f ca="1">INDIRECT($R$1&amp;11)</f>
        <v>0</v>
      </c>
      <c r="R11" s="44">
        <f ca="1">INDIRECT($R$1&amp;43)</f>
        <v>0</v>
      </c>
    </row>
    <row r="12" spans="1:18" x14ac:dyDescent="0.25">
      <c r="A12" s="1" t="s">
        <v>95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Q12" s="44">
        <f ca="1">INDIRECT($R$1&amp;12)</f>
        <v>0</v>
      </c>
      <c r="R12" s="44">
        <f ca="1">INDIRECT($R$1&amp;44)</f>
        <v>0</v>
      </c>
    </row>
    <row r="13" spans="1:18" x14ac:dyDescent="0.25">
      <c r="A13" s="1" t="s">
        <v>96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Q13" s="44">
        <f ca="1">INDIRECT($R$1&amp;13)</f>
        <v>0</v>
      </c>
      <c r="R13" s="44">
        <f ca="1">INDIRECT($R$1&amp;45)</f>
        <v>0</v>
      </c>
    </row>
    <row r="14" spans="1:18" x14ac:dyDescent="0.25">
      <c r="A14" s="1" t="s">
        <v>97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Q14" s="44">
        <f ca="1">INDIRECT($R$1&amp;14)</f>
        <v>0</v>
      </c>
      <c r="R14" s="44">
        <f ca="1">INDIRECT($R$1&amp;46)</f>
        <v>0</v>
      </c>
    </row>
    <row r="15" spans="1:18" x14ac:dyDescent="0.25">
      <c r="A15" s="1" t="s">
        <v>98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100</v>
      </c>
      <c r="K15" s="4">
        <v>0</v>
      </c>
      <c r="L15" s="4">
        <v>0</v>
      </c>
      <c r="M15" s="4">
        <v>0</v>
      </c>
      <c r="N15" s="4">
        <f t="shared" si="0"/>
        <v>100</v>
      </c>
      <c r="Q15" s="44">
        <f ca="1">INDIRECT($R$1&amp;15)</f>
        <v>0</v>
      </c>
      <c r="R15" s="44">
        <f ca="1">INDIRECT($R$1&amp;47)</f>
        <v>0</v>
      </c>
    </row>
    <row r="16" spans="1:18" x14ac:dyDescent="0.25">
      <c r="A16" s="1" t="s">
        <v>45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100</v>
      </c>
      <c r="K16" s="4">
        <v>0</v>
      </c>
      <c r="L16" s="4">
        <v>0</v>
      </c>
      <c r="M16" s="4">
        <v>0</v>
      </c>
      <c r="N16" s="4">
        <f t="shared" si="0"/>
        <v>100</v>
      </c>
      <c r="Q16" s="44">
        <f ca="1">INDIRECT($R$1&amp;16)</f>
        <v>0</v>
      </c>
      <c r="R16" s="44">
        <f ca="1">INDIRECT($R$1&amp;48)</f>
        <v>0</v>
      </c>
    </row>
    <row r="17" spans="1:18" x14ac:dyDescent="0.25">
      <c r="A17" s="1" t="s">
        <v>46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f t="shared" si="0"/>
        <v>0</v>
      </c>
      <c r="Q17" s="44">
        <f ca="1">INDIRECT($R$1&amp;17)</f>
        <v>0</v>
      </c>
      <c r="R17" s="44">
        <f ca="1">INDIRECT($R$1&amp;49)</f>
        <v>0</v>
      </c>
    </row>
    <row r="18" spans="1:18" x14ac:dyDescent="0.25">
      <c r="A18" s="1" t="s">
        <v>47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100</v>
      </c>
      <c r="J18" s="4">
        <v>0</v>
      </c>
      <c r="K18" s="4">
        <v>0</v>
      </c>
      <c r="L18" s="4">
        <v>0</v>
      </c>
      <c r="M18" s="4">
        <v>0</v>
      </c>
      <c r="N18" s="4">
        <f t="shared" si="0"/>
        <v>100</v>
      </c>
      <c r="Q18" s="44">
        <f ca="1">INDIRECT($R$1&amp;18)</f>
        <v>0</v>
      </c>
      <c r="R18" s="44">
        <f ca="1">INDIRECT($R$1&amp;50)</f>
        <v>0</v>
      </c>
    </row>
    <row r="19" spans="1:18" x14ac:dyDescent="0.25">
      <c r="A19" s="1" t="s">
        <v>48</v>
      </c>
      <c r="B19" s="17">
        <f>1000/25*3.5</f>
        <v>140</v>
      </c>
      <c r="C19" s="4">
        <v>0</v>
      </c>
      <c r="D19" s="4">
        <v>0</v>
      </c>
      <c r="E19" s="4">
        <v>0</v>
      </c>
      <c r="F19" s="4">
        <v>0</v>
      </c>
      <c r="G19" s="4">
        <v>100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f>SUM(B19:M19)</f>
        <v>240</v>
      </c>
      <c r="Q19" s="44">
        <f ca="1">INDIRECT($R$1&amp;19)</f>
        <v>100</v>
      </c>
      <c r="R19" s="44">
        <f ca="1">INDIRECT($R$1&amp;51)</f>
        <v>240</v>
      </c>
    </row>
    <row r="20" spans="1:18" x14ac:dyDescent="0.25">
      <c r="A20" s="29" t="s">
        <v>49</v>
      </c>
      <c r="B20" s="4">
        <v>300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f>SUM(B20:M20)</f>
        <v>300</v>
      </c>
      <c r="Q20" s="44">
        <f ca="1">INDIRECT($R$1&amp;20)</f>
        <v>0</v>
      </c>
      <c r="R20" s="44">
        <f ca="1">INDIRECT($R$1&amp;52)</f>
        <v>300</v>
      </c>
    </row>
    <row r="21" spans="1:18" x14ac:dyDescent="0.25">
      <c r="A21" s="29" t="s">
        <v>50</v>
      </c>
      <c r="B21" s="4">
        <v>25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f>SUM(B21:M21)</f>
        <v>25</v>
      </c>
      <c r="Q21" s="44">
        <f ca="1">INDIRECT($R$1&amp;21)</f>
        <v>0</v>
      </c>
      <c r="R21" s="44">
        <f ca="1">INDIRECT($R$1&amp;53)</f>
        <v>25</v>
      </c>
    </row>
    <row r="22" spans="1:18" x14ac:dyDescent="0.25">
      <c r="A22" s="29" t="s">
        <v>51</v>
      </c>
      <c r="B22" s="4">
        <v>50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f>SUM(B22:M22)</f>
        <v>50</v>
      </c>
      <c r="Q22" s="44">
        <f ca="1">INDIRECT($R$1&amp;22)</f>
        <v>0</v>
      </c>
      <c r="R22" s="44">
        <f ca="1">INDIRECT($R$1&amp;54)</f>
        <v>50</v>
      </c>
    </row>
    <row r="23" spans="1:18" x14ac:dyDescent="0.25">
      <c r="A23" s="29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Q23" s="44"/>
      <c r="R23" s="44"/>
    </row>
    <row r="24" spans="1:18" x14ac:dyDescent="0.25">
      <c r="A24" s="30" t="s">
        <v>52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Q24" s="44"/>
      <c r="R24" s="44"/>
    </row>
    <row r="25" spans="1:18" x14ac:dyDescent="0.25">
      <c r="A25" s="31" t="s">
        <v>53</v>
      </c>
      <c r="B25" s="4">
        <v>150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f>SUM(B25:M25)</f>
        <v>150</v>
      </c>
      <c r="Q25" s="44">
        <f ca="1">INDIRECT($R$1&amp;25)</f>
        <v>0</v>
      </c>
      <c r="R25" s="44">
        <f ca="1">INDIRECT($R$1&amp;57)</f>
        <v>150</v>
      </c>
    </row>
    <row r="26" spans="1:18" x14ac:dyDescent="0.25">
      <c r="A26" s="31" t="s">
        <v>54</v>
      </c>
      <c r="B26" s="4">
        <v>200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f>SUM(B26:M26)</f>
        <v>200</v>
      </c>
      <c r="Q26" s="44">
        <f ca="1">INDIRECT($R$1&amp;26)</f>
        <v>0</v>
      </c>
      <c r="R26" s="44">
        <f ca="1">INDIRECT($R$1&amp;58)</f>
        <v>200</v>
      </c>
    </row>
    <row r="27" spans="1:18" x14ac:dyDescent="0.25">
      <c r="A27" s="1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R27" s="35"/>
    </row>
    <row r="28" spans="1:18" s="12" customFormat="1" ht="15.75" x14ac:dyDescent="0.25">
      <c r="A28" s="32" t="s">
        <v>59</v>
      </c>
      <c r="B28" s="15">
        <f>SUM(B6:B26)</f>
        <v>2315</v>
      </c>
      <c r="C28" s="15">
        <f t="shared" ref="C28:N28" si="1">SUM(C6:C26)</f>
        <v>0</v>
      </c>
      <c r="D28" s="15">
        <f t="shared" si="1"/>
        <v>0</v>
      </c>
      <c r="E28" s="15">
        <f t="shared" si="1"/>
        <v>0</v>
      </c>
      <c r="F28" s="15">
        <f t="shared" si="1"/>
        <v>0</v>
      </c>
      <c r="G28" s="15">
        <f t="shared" si="1"/>
        <v>100</v>
      </c>
      <c r="H28" s="15">
        <f t="shared" si="1"/>
        <v>0</v>
      </c>
      <c r="I28" s="15">
        <f t="shared" si="1"/>
        <v>100</v>
      </c>
      <c r="J28" s="15">
        <f t="shared" si="1"/>
        <v>200</v>
      </c>
      <c r="K28" s="15">
        <f t="shared" si="1"/>
        <v>0</v>
      </c>
      <c r="L28" s="15">
        <f t="shared" si="1"/>
        <v>0</v>
      </c>
      <c r="M28" s="15">
        <f t="shared" si="1"/>
        <v>0</v>
      </c>
      <c r="N28" s="15">
        <f t="shared" si="1"/>
        <v>2715</v>
      </c>
      <c r="Q28" s="36">
        <f ca="1">SUM(Q6:Q26)</f>
        <v>100</v>
      </c>
      <c r="R28" s="36">
        <f ca="1">SUM(R6:R26)</f>
        <v>2415</v>
      </c>
    </row>
    <row r="29" spans="1:18" x14ac:dyDescent="0.25">
      <c r="A29" s="3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R29" s="35"/>
    </row>
    <row r="30" spans="1:18" s="12" customFormat="1" ht="15.75" x14ac:dyDescent="0.25">
      <c r="A30" s="33" t="s">
        <v>55</v>
      </c>
      <c r="B30" s="15">
        <f>+B4-B28</f>
        <v>1137</v>
      </c>
      <c r="C30" s="15">
        <f t="shared" ref="C30:N30" si="2">+C4-C28</f>
        <v>3452</v>
      </c>
      <c r="D30" s="15">
        <f t="shared" si="2"/>
        <v>3452</v>
      </c>
      <c r="E30" s="15">
        <f t="shared" si="2"/>
        <v>3452</v>
      </c>
      <c r="F30" s="15">
        <f t="shared" si="2"/>
        <v>3452</v>
      </c>
      <c r="G30" s="15">
        <f t="shared" si="2"/>
        <v>4333</v>
      </c>
      <c r="H30" s="15">
        <f t="shared" si="2"/>
        <v>3452</v>
      </c>
      <c r="I30" s="15">
        <f t="shared" si="2"/>
        <v>3352</v>
      </c>
      <c r="J30" s="15">
        <f t="shared" si="2"/>
        <v>3252</v>
      </c>
      <c r="K30" s="15">
        <f t="shared" si="2"/>
        <v>3452</v>
      </c>
      <c r="L30" s="15">
        <f t="shared" si="2"/>
        <v>3452</v>
      </c>
      <c r="M30" s="15">
        <f t="shared" si="2"/>
        <v>3452</v>
      </c>
      <c r="N30" s="15">
        <f t="shared" si="2"/>
        <v>39690</v>
      </c>
      <c r="Q30" s="36">
        <f ca="1">+Q4-Q28</f>
        <v>4333</v>
      </c>
      <c r="R30" s="36">
        <f ca="1">+R4-R28</f>
        <v>19278</v>
      </c>
    </row>
    <row r="33" spans="1:14" ht="18" x14ac:dyDescent="0.25">
      <c r="A33" s="25" t="s">
        <v>74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1"/>
    </row>
    <row r="34" spans="1:14" x14ac:dyDescent="0.25">
      <c r="A34" s="1"/>
      <c r="B34" s="26" t="s">
        <v>0</v>
      </c>
      <c r="C34" s="26" t="s">
        <v>1</v>
      </c>
      <c r="D34" s="26" t="s">
        <v>32</v>
      </c>
      <c r="E34" s="26" t="s">
        <v>33</v>
      </c>
      <c r="F34" s="26" t="s">
        <v>4</v>
      </c>
      <c r="G34" s="26" t="s">
        <v>34</v>
      </c>
      <c r="H34" s="26" t="s">
        <v>35</v>
      </c>
      <c r="I34" s="26" t="s">
        <v>36</v>
      </c>
      <c r="J34" s="26" t="s">
        <v>37</v>
      </c>
      <c r="K34" s="26" t="s">
        <v>38</v>
      </c>
      <c r="L34" s="26" t="s">
        <v>39</v>
      </c>
      <c r="M34" s="26" t="s">
        <v>40</v>
      </c>
      <c r="N34" s="27"/>
    </row>
    <row r="35" spans="1:14" x14ac:dyDescent="0.25">
      <c r="A35" s="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ht="15.75" x14ac:dyDescent="0.25">
      <c r="A36" s="14" t="s">
        <v>42</v>
      </c>
      <c r="B36" s="4">
        <f>B4</f>
        <v>3452</v>
      </c>
      <c r="C36" s="4">
        <f>SUM($B4:C4)</f>
        <v>6904</v>
      </c>
      <c r="D36" s="4">
        <f>SUM($B4:D4)</f>
        <v>10356</v>
      </c>
      <c r="E36" s="4">
        <f>SUM($B4:E4)</f>
        <v>13808</v>
      </c>
      <c r="F36" s="4">
        <f>SUM($B4:F4)</f>
        <v>17260</v>
      </c>
      <c r="G36" s="4">
        <f>SUM($B4:G4)</f>
        <v>21693</v>
      </c>
      <c r="H36" s="4">
        <f>SUM($B4:H4)</f>
        <v>25145</v>
      </c>
      <c r="I36" s="4">
        <f>SUM($B4:I4)</f>
        <v>28597</v>
      </c>
      <c r="J36" s="4">
        <f>SUM($B4:J4)</f>
        <v>32049</v>
      </c>
      <c r="K36" s="4">
        <f>SUM($B4:K4)</f>
        <v>35501</v>
      </c>
      <c r="L36" s="4">
        <f>SUM($B4:L4)</f>
        <v>38953</v>
      </c>
      <c r="M36" s="4">
        <f>SUM($B4:M4)</f>
        <v>42405</v>
      </c>
      <c r="N36" s="28"/>
    </row>
    <row r="37" spans="1:14" x14ac:dyDescent="0.25">
      <c r="A37" s="1"/>
      <c r="B37" s="4"/>
      <c r="C37" s="4"/>
      <c r="D37" s="4"/>
      <c r="E37" s="4"/>
      <c r="F37" s="4"/>
      <c r="G37" s="4"/>
      <c r="H37" s="1"/>
      <c r="I37" s="4"/>
      <c r="J37" s="4"/>
      <c r="K37" s="4"/>
      <c r="L37" s="4"/>
      <c r="M37" s="4"/>
      <c r="N37" s="4"/>
    </row>
    <row r="38" spans="1:14" x14ac:dyDescent="0.25">
      <c r="A38" s="29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 x14ac:dyDescent="0.25">
      <c r="A39" s="4" t="str">
        <f>A7</f>
        <v>House/Rent Payment</v>
      </c>
      <c r="B39" s="4">
        <f>B7</f>
        <v>1200</v>
      </c>
      <c r="C39" s="4">
        <f>SUM($B7:C7)</f>
        <v>1200</v>
      </c>
      <c r="D39" s="4">
        <f>SUM($B7:D7)</f>
        <v>1200</v>
      </c>
      <c r="E39" s="4">
        <f>SUM($B7:E7)</f>
        <v>1200</v>
      </c>
      <c r="F39" s="4">
        <f>SUM($B7:F7)</f>
        <v>1200</v>
      </c>
      <c r="G39" s="4">
        <f>SUM($B7:G7)</f>
        <v>1200</v>
      </c>
      <c r="H39" s="4">
        <f>SUM($B7:H7)</f>
        <v>1200</v>
      </c>
      <c r="I39" s="4">
        <f>SUM($B7:I7)</f>
        <v>1200</v>
      </c>
      <c r="J39" s="4">
        <f>SUM($B7:J7)</f>
        <v>1200</v>
      </c>
      <c r="K39" s="4">
        <f>SUM($B7:K7)</f>
        <v>1200</v>
      </c>
      <c r="L39" s="4">
        <f>SUM($B7:L7)</f>
        <v>1200</v>
      </c>
      <c r="M39" s="4">
        <f>SUM($B7:M7)</f>
        <v>1200</v>
      </c>
      <c r="N39" s="4"/>
    </row>
    <row r="40" spans="1:14" x14ac:dyDescent="0.25">
      <c r="A40" s="4" t="str">
        <f t="shared" ref="A40:A54" si="3">A8</f>
        <v>Utilities</v>
      </c>
      <c r="B40" s="4">
        <f>B8</f>
        <v>200</v>
      </c>
      <c r="C40" s="4">
        <f>SUM($B8:C8)</f>
        <v>200</v>
      </c>
      <c r="D40" s="4">
        <f>SUM($B8:D8)</f>
        <v>200</v>
      </c>
      <c r="E40" s="4">
        <f>SUM($B8:E8)</f>
        <v>200</v>
      </c>
      <c r="F40" s="4">
        <f>SUM($B8:F8)</f>
        <v>200</v>
      </c>
      <c r="G40" s="4">
        <f>SUM($B8:G8)</f>
        <v>200</v>
      </c>
      <c r="H40" s="4">
        <f>SUM($B8:H8)</f>
        <v>200</v>
      </c>
      <c r="I40" s="4">
        <f>SUM($B8:I8)</f>
        <v>200</v>
      </c>
      <c r="J40" s="4">
        <f>SUM($B8:J8)</f>
        <v>200</v>
      </c>
      <c r="K40" s="4">
        <f>SUM($B8:K8)</f>
        <v>200</v>
      </c>
      <c r="L40" s="4">
        <f>SUM($B8:L8)</f>
        <v>200</v>
      </c>
      <c r="M40" s="4">
        <f>SUM($B8:M8)</f>
        <v>200</v>
      </c>
      <c r="N40" s="4"/>
    </row>
    <row r="41" spans="1:14" x14ac:dyDescent="0.25">
      <c r="A41" s="4" t="str">
        <f t="shared" si="3"/>
        <v>Internet</v>
      </c>
      <c r="B41" s="4">
        <f>B9</f>
        <v>50</v>
      </c>
      <c r="C41" s="4">
        <f>SUM($B9:C9)</f>
        <v>50</v>
      </c>
      <c r="D41" s="4">
        <f>SUM($B9:D9)</f>
        <v>50</v>
      </c>
      <c r="E41" s="4">
        <f>SUM($B9:E9)</f>
        <v>50</v>
      </c>
      <c r="F41" s="4">
        <f>SUM($B9:F9)</f>
        <v>50</v>
      </c>
      <c r="G41" s="4">
        <f>SUM($B9:G9)</f>
        <v>50</v>
      </c>
      <c r="H41" s="4">
        <f>SUM($B9:H9)</f>
        <v>50</v>
      </c>
      <c r="I41" s="4">
        <f>SUM($B9:I9)</f>
        <v>50</v>
      </c>
      <c r="J41" s="4">
        <f>SUM($B9:J9)</f>
        <v>50</v>
      </c>
      <c r="K41" s="4">
        <f>SUM($B9:K9)</f>
        <v>50</v>
      </c>
      <c r="L41" s="4">
        <f>SUM($B9:L9)</f>
        <v>50</v>
      </c>
      <c r="M41" s="4">
        <f>SUM($B9:M9)</f>
        <v>50</v>
      </c>
      <c r="N41" s="4"/>
    </row>
    <row r="42" spans="1:14" x14ac:dyDescent="0.25">
      <c r="A42" s="4" t="str">
        <f t="shared" si="3"/>
        <v>Homeowner/Renter Ins</v>
      </c>
      <c r="B42" s="4">
        <f>B10</f>
        <v>0</v>
      </c>
      <c r="C42" s="4">
        <f>SUM($B10:C10)</f>
        <v>0</v>
      </c>
      <c r="D42" s="4">
        <f>SUM($B10:D10)</f>
        <v>0</v>
      </c>
      <c r="E42" s="4">
        <f>SUM($B10:E10)</f>
        <v>0</v>
      </c>
      <c r="F42" s="4">
        <f>SUM($B10:F10)</f>
        <v>0</v>
      </c>
      <c r="G42" s="4">
        <f>SUM($B10:G10)</f>
        <v>0</v>
      </c>
      <c r="H42" s="4">
        <f>SUM($B10:H10)</f>
        <v>0</v>
      </c>
      <c r="I42" s="4">
        <f>SUM($B10:I10)</f>
        <v>0</v>
      </c>
      <c r="J42" s="4">
        <f>SUM($B10:J10)</f>
        <v>0</v>
      </c>
      <c r="K42" s="4">
        <f>SUM($B10:K10)</f>
        <v>0</v>
      </c>
      <c r="L42" s="4">
        <f>SUM($B10:L10)</f>
        <v>0</v>
      </c>
      <c r="M42" s="4">
        <f>SUM($B10:M10)</f>
        <v>0</v>
      </c>
      <c r="N42" s="4"/>
    </row>
    <row r="43" spans="1:14" x14ac:dyDescent="0.25">
      <c r="A43" s="4" t="str">
        <f t="shared" si="3"/>
        <v>HOA</v>
      </c>
      <c r="B43" s="4">
        <f t="shared" ref="B43:B46" si="4">B11</f>
        <v>0</v>
      </c>
      <c r="C43" s="4">
        <f>SUM($B11:C11)</f>
        <v>0</v>
      </c>
      <c r="D43" s="4">
        <f>SUM($B11:D11)</f>
        <v>0</v>
      </c>
      <c r="E43" s="4">
        <f>SUM($B11:E11)</f>
        <v>0</v>
      </c>
      <c r="F43" s="4">
        <f>SUM($B11:F11)</f>
        <v>0</v>
      </c>
      <c r="G43" s="4">
        <f>SUM($B11:G11)</f>
        <v>0</v>
      </c>
      <c r="H43" s="4">
        <f>SUM($B11:H11)</f>
        <v>0</v>
      </c>
      <c r="I43" s="4">
        <f>SUM($B11:I11)</f>
        <v>0</v>
      </c>
      <c r="J43" s="4">
        <f>SUM($B11:J11)</f>
        <v>0</v>
      </c>
      <c r="K43" s="4">
        <f>SUM($B11:K11)</f>
        <v>0</v>
      </c>
      <c r="L43" s="4">
        <f>SUM($B11:L11)</f>
        <v>0</v>
      </c>
      <c r="M43" s="4">
        <f>SUM($B11:M11)</f>
        <v>0</v>
      </c>
      <c r="N43" s="4"/>
    </row>
    <row r="44" spans="1:14" x14ac:dyDescent="0.25">
      <c r="A44" s="4" t="str">
        <f t="shared" si="3"/>
        <v>Health Insurance</v>
      </c>
      <c r="B44" s="4">
        <f t="shared" si="4"/>
        <v>0</v>
      </c>
      <c r="C44" s="4">
        <f>SUM($B12:C12)</f>
        <v>0</v>
      </c>
      <c r="D44" s="4">
        <f>SUM($B12:D12)</f>
        <v>0</v>
      </c>
      <c r="E44" s="4">
        <f>SUM($B12:E12)</f>
        <v>0</v>
      </c>
      <c r="F44" s="4">
        <f>SUM($B12:F12)</f>
        <v>0</v>
      </c>
      <c r="G44" s="4">
        <f>SUM($B12:G12)</f>
        <v>0</v>
      </c>
      <c r="H44" s="4">
        <f>SUM($B12:H12)</f>
        <v>0</v>
      </c>
      <c r="I44" s="4">
        <f>SUM($B12:I12)</f>
        <v>0</v>
      </c>
      <c r="J44" s="4">
        <f>SUM($B12:J12)</f>
        <v>0</v>
      </c>
      <c r="K44" s="4">
        <f>SUM($B12:K12)</f>
        <v>0</v>
      </c>
      <c r="L44" s="4">
        <f>SUM($B12:L12)</f>
        <v>0</v>
      </c>
      <c r="M44" s="4">
        <f>SUM($B12:M12)</f>
        <v>0</v>
      </c>
      <c r="N44" s="4"/>
    </row>
    <row r="45" spans="1:14" x14ac:dyDescent="0.25">
      <c r="A45" s="4" t="str">
        <f t="shared" si="3"/>
        <v>Medical</v>
      </c>
      <c r="B45" s="4">
        <f t="shared" si="4"/>
        <v>0</v>
      </c>
      <c r="C45" s="4">
        <f>SUM($B13:C13)</f>
        <v>0</v>
      </c>
      <c r="D45" s="4">
        <f>SUM($B13:D13)</f>
        <v>0</v>
      </c>
      <c r="E45" s="4">
        <f>SUM($B13:E13)</f>
        <v>0</v>
      </c>
      <c r="F45" s="4">
        <f>SUM($B13:F13)</f>
        <v>0</v>
      </c>
      <c r="G45" s="4">
        <f>SUM($B13:G13)</f>
        <v>0</v>
      </c>
      <c r="H45" s="4">
        <f>SUM($B13:H13)</f>
        <v>0</v>
      </c>
      <c r="I45" s="4">
        <f>SUM($B13:I13)</f>
        <v>0</v>
      </c>
      <c r="J45" s="4">
        <f>SUM($B13:J13)</f>
        <v>0</v>
      </c>
      <c r="K45" s="4">
        <f>SUM($B13:K13)</f>
        <v>0</v>
      </c>
      <c r="L45" s="4">
        <f>SUM($B13:L13)</f>
        <v>0</v>
      </c>
      <c r="M45" s="4">
        <f>SUM($B13:M13)</f>
        <v>0</v>
      </c>
      <c r="N45" s="4"/>
    </row>
    <row r="46" spans="1:14" x14ac:dyDescent="0.25">
      <c r="A46" s="4" t="str">
        <f t="shared" si="3"/>
        <v>Dental</v>
      </c>
      <c r="B46" s="4">
        <f t="shared" si="4"/>
        <v>0</v>
      </c>
      <c r="C46" s="4">
        <f>SUM($B14:C14)</f>
        <v>0</v>
      </c>
      <c r="D46" s="4">
        <f>SUM($B14:D14)</f>
        <v>0</v>
      </c>
      <c r="E46" s="4">
        <f>SUM($B14:E14)</f>
        <v>0</v>
      </c>
      <c r="F46" s="4">
        <f>SUM($B14:F14)</f>
        <v>0</v>
      </c>
      <c r="G46" s="4">
        <f>SUM($B14:G14)</f>
        <v>0</v>
      </c>
      <c r="H46" s="4">
        <f>SUM($B14:H14)</f>
        <v>0</v>
      </c>
      <c r="I46" s="4">
        <f>SUM($B14:I14)</f>
        <v>0</v>
      </c>
      <c r="J46" s="4">
        <f>SUM($B14:J14)</f>
        <v>0</v>
      </c>
      <c r="K46" s="4">
        <f>SUM($B14:K14)</f>
        <v>0</v>
      </c>
      <c r="L46" s="4">
        <f>SUM($B14:L14)</f>
        <v>0</v>
      </c>
      <c r="M46" s="4">
        <f>SUM($B14:M14)</f>
        <v>0</v>
      </c>
      <c r="N46" s="4"/>
    </row>
    <row r="47" spans="1:14" x14ac:dyDescent="0.25">
      <c r="A47" s="4" t="str">
        <f t="shared" si="3"/>
        <v>Pharmacy</v>
      </c>
      <c r="B47" s="4">
        <f t="shared" ref="B47:B54" si="5">B15</f>
        <v>0</v>
      </c>
      <c r="C47" s="4">
        <f>SUM($B15:C15)</f>
        <v>0</v>
      </c>
      <c r="D47" s="4">
        <f>SUM($B15:D15)</f>
        <v>0</v>
      </c>
      <c r="E47" s="4">
        <f>SUM($B15:E15)</f>
        <v>0</v>
      </c>
      <c r="F47" s="4">
        <f>SUM($B15:F15)</f>
        <v>0</v>
      </c>
      <c r="G47" s="4">
        <f>SUM($B15:G15)</f>
        <v>0</v>
      </c>
      <c r="H47" s="4">
        <f>SUM($B15:H15)</f>
        <v>0</v>
      </c>
      <c r="I47" s="4">
        <f>SUM($B15:I15)</f>
        <v>0</v>
      </c>
      <c r="J47" s="4">
        <f>SUM($B15:J15)</f>
        <v>100</v>
      </c>
      <c r="K47" s="4">
        <f>SUM($B15:K15)</f>
        <v>100</v>
      </c>
      <c r="L47" s="4">
        <f>SUM($B15:L15)</f>
        <v>100</v>
      </c>
      <c r="M47" s="4">
        <f>SUM($B15:M15)</f>
        <v>100</v>
      </c>
      <c r="N47" s="4"/>
    </row>
    <row r="48" spans="1:14" x14ac:dyDescent="0.25">
      <c r="A48" s="4" t="str">
        <f t="shared" si="3"/>
        <v>Auto payment</v>
      </c>
      <c r="B48" s="4">
        <f t="shared" si="5"/>
        <v>0</v>
      </c>
      <c r="C48" s="4">
        <f>SUM($B16:C16)</f>
        <v>0</v>
      </c>
      <c r="D48" s="4">
        <f>SUM($B16:D16)</f>
        <v>0</v>
      </c>
      <c r="E48" s="4">
        <f>SUM($B16:E16)</f>
        <v>0</v>
      </c>
      <c r="F48" s="4">
        <f>SUM($B16:F16)</f>
        <v>0</v>
      </c>
      <c r="G48" s="4">
        <f>SUM($B16:G16)</f>
        <v>0</v>
      </c>
      <c r="H48" s="4">
        <f>SUM($B16:H16)</f>
        <v>0</v>
      </c>
      <c r="I48" s="4">
        <f>SUM($B16:I16)</f>
        <v>0</v>
      </c>
      <c r="J48" s="4">
        <f>SUM($B16:J16)</f>
        <v>100</v>
      </c>
      <c r="K48" s="4">
        <f>SUM($B16:K16)</f>
        <v>100</v>
      </c>
      <c r="L48" s="4">
        <f>SUM($B16:L16)</f>
        <v>100</v>
      </c>
      <c r="M48" s="4">
        <f>SUM($B16:M16)</f>
        <v>100</v>
      </c>
      <c r="N48" s="4"/>
    </row>
    <row r="49" spans="1:14" x14ac:dyDescent="0.25">
      <c r="A49" s="4" t="str">
        <f t="shared" si="3"/>
        <v>Auto repairs</v>
      </c>
      <c r="B49" s="4">
        <f t="shared" si="5"/>
        <v>0</v>
      </c>
      <c r="C49" s="4">
        <f>SUM($B17:C17)</f>
        <v>0</v>
      </c>
      <c r="D49" s="4">
        <f>SUM($B17:D17)</f>
        <v>0</v>
      </c>
      <c r="E49" s="4">
        <f>SUM($B17:E17)</f>
        <v>0</v>
      </c>
      <c r="F49" s="4">
        <f>SUM($B17:F17)</f>
        <v>0</v>
      </c>
      <c r="G49" s="4">
        <f>SUM($B17:G17)</f>
        <v>0</v>
      </c>
      <c r="H49" s="4">
        <f>SUM($B17:H17)</f>
        <v>0</v>
      </c>
      <c r="I49" s="4">
        <f>SUM($B17:I17)</f>
        <v>0</v>
      </c>
      <c r="J49" s="4">
        <f>SUM($B17:J17)</f>
        <v>0</v>
      </c>
      <c r="K49" s="4">
        <f>SUM($B17:K17)</f>
        <v>0</v>
      </c>
      <c r="L49" s="4">
        <f>SUM($B17:L17)</f>
        <v>0</v>
      </c>
      <c r="M49" s="4">
        <f>SUM($B17:M17)</f>
        <v>0</v>
      </c>
      <c r="N49" s="4"/>
    </row>
    <row r="50" spans="1:14" x14ac:dyDescent="0.25">
      <c r="A50" s="4" t="str">
        <f t="shared" si="3"/>
        <v>Auto insurance</v>
      </c>
      <c r="B50" s="4">
        <f t="shared" si="5"/>
        <v>0</v>
      </c>
      <c r="C50" s="4">
        <f>SUM($B18:C18)</f>
        <v>0</v>
      </c>
      <c r="D50" s="4">
        <f>SUM($B18:D18)</f>
        <v>0</v>
      </c>
      <c r="E50" s="4">
        <f>SUM($B18:E18)</f>
        <v>0</v>
      </c>
      <c r="F50" s="4">
        <f>SUM($B18:F18)</f>
        <v>0</v>
      </c>
      <c r="G50" s="4">
        <f>SUM($B18:G18)</f>
        <v>0</v>
      </c>
      <c r="H50" s="4">
        <f>SUM($B18:H18)</f>
        <v>0</v>
      </c>
      <c r="I50" s="4">
        <f>SUM($B18:I18)</f>
        <v>100</v>
      </c>
      <c r="J50" s="4">
        <f>SUM($B18:J18)</f>
        <v>100</v>
      </c>
      <c r="K50" s="4">
        <f>SUM($B18:K18)</f>
        <v>100</v>
      </c>
      <c r="L50" s="4">
        <f>SUM($B18:L18)</f>
        <v>100</v>
      </c>
      <c r="M50" s="4">
        <f>SUM($B18:M18)</f>
        <v>100</v>
      </c>
      <c r="N50" s="4"/>
    </row>
    <row r="51" spans="1:14" x14ac:dyDescent="0.25">
      <c r="A51" s="4" t="str">
        <f t="shared" si="3"/>
        <v>Gas</v>
      </c>
      <c r="B51" s="4">
        <f t="shared" si="5"/>
        <v>140</v>
      </c>
      <c r="C51" s="4">
        <f>SUM($B19:C19)</f>
        <v>140</v>
      </c>
      <c r="D51" s="4">
        <f>SUM($B19:D19)</f>
        <v>140</v>
      </c>
      <c r="E51" s="4">
        <f>SUM($B19:E19)</f>
        <v>140</v>
      </c>
      <c r="F51" s="4">
        <f>SUM($B19:F19)</f>
        <v>140</v>
      </c>
      <c r="G51" s="4">
        <f>SUM($B19:G19)</f>
        <v>240</v>
      </c>
      <c r="H51" s="4">
        <f>SUM($B19:H19)</f>
        <v>240</v>
      </c>
      <c r="I51" s="4">
        <f>SUM($B19:I19)</f>
        <v>240</v>
      </c>
      <c r="J51" s="4">
        <f>SUM($B19:J19)</f>
        <v>240</v>
      </c>
      <c r="K51" s="4">
        <f>SUM($B19:K19)</f>
        <v>240</v>
      </c>
      <c r="L51" s="4">
        <f>SUM($B19:L19)</f>
        <v>240</v>
      </c>
      <c r="M51" s="4">
        <f>SUM($B19:M19)</f>
        <v>240</v>
      </c>
      <c r="N51" s="4"/>
    </row>
    <row r="52" spans="1:14" x14ac:dyDescent="0.25">
      <c r="A52" s="4" t="str">
        <f t="shared" si="3"/>
        <v>Groceries</v>
      </c>
      <c r="B52" s="4">
        <f t="shared" si="5"/>
        <v>300</v>
      </c>
      <c r="C52" s="4">
        <f>SUM($B20:C20)</f>
        <v>300</v>
      </c>
      <c r="D52" s="4">
        <f>SUM($B20:D20)</f>
        <v>300</v>
      </c>
      <c r="E52" s="4">
        <f>SUM($B20:E20)</f>
        <v>300</v>
      </c>
      <c r="F52" s="4">
        <f>SUM($B20:F20)</f>
        <v>300</v>
      </c>
      <c r="G52" s="4">
        <f>SUM($B20:G20)</f>
        <v>300</v>
      </c>
      <c r="H52" s="4">
        <f>SUM($B20:H20)</f>
        <v>300</v>
      </c>
      <c r="I52" s="4">
        <f>SUM($B20:I20)</f>
        <v>300</v>
      </c>
      <c r="J52" s="4">
        <f>SUM($B20:J20)</f>
        <v>300</v>
      </c>
      <c r="K52" s="4">
        <f>SUM($B20:K20)</f>
        <v>300</v>
      </c>
      <c r="L52" s="4">
        <f>SUM($B20:L20)</f>
        <v>300</v>
      </c>
      <c r="M52" s="4">
        <f>SUM($B20:M20)</f>
        <v>300</v>
      </c>
      <c r="N52" s="4"/>
    </row>
    <row r="53" spans="1:14" x14ac:dyDescent="0.25">
      <c r="A53" s="4" t="str">
        <f t="shared" si="3"/>
        <v>Clothing</v>
      </c>
      <c r="B53" s="4">
        <f t="shared" si="5"/>
        <v>25</v>
      </c>
      <c r="C53" s="4">
        <f>SUM($B21:C21)</f>
        <v>25</v>
      </c>
      <c r="D53" s="4">
        <f>SUM($B21:D21)</f>
        <v>25</v>
      </c>
      <c r="E53" s="4">
        <f>SUM($B21:E21)</f>
        <v>25</v>
      </c>
      <c r="F53" s="4">
        <f>SUM($B21:F21)</f>
        <v>25</v>
      </c>
      <c r="G53" s="4">
        <f>SUM($B21:G21)</f>
        <v>25</v>
      </c>
      <c r="H53" s="4">
        <f>SUM($B21:H21)</f>
        <v>25</v>
      </c>
      <c r="I53" s="4">
        <f>SUM($B21:I21)</f>
        <v>25</v>
      </c>
      <c r="J53" s="4">
        <f>SUM($B21:J21)</f>
        <v>25</v>
      </c>
      <c r="K53" s="4">
        <f>SUM($B21:K21)</f>
        <v>25</v>
      </c>
      <c r="L53" s="4">
        <f>SUM($B21:L21)</f>
        <v>25</v>
      </c>
      <c r="M53" s="4">
        <f>SUM($B21:M21)</f>
        <v>25</v>
      </c>
      <c r="N53" s="4"/>
    </row>
    <row r="54" spans="1:14" x14ac:dyDescent="0.25">
      <c r="A54" s="4" t="str">
        <f t="shared" si="3"/>
        <v>Misc.</v>
      </c>
      <c r="B54" s="4">
        <f t="shared" si="5"/>
        <v>50</v>
      </c>
      <c r="C54" s="4">
        <f>SUM($B22:C22)</f>
        <v>50</v>
      </c>
      <c r="D54" s="4">
        <f>SUM($B22:D22)</f>
        <v>50</v>
      </c>
      <c r="E54" s="4">
        <f>SUM($B22:E22)</f>
        <v>50</v>
      </c>
      <c r="F54" s="4">
        <f>SUM($B22:F22)</f>
        <v>50</v>
      </c>
      <c r="G54" s="4">
        <f>SUM($B22:G22)</f>
        <v>50</v>
      </c>
      <c r="H54" s="4">
        <f>SUM($B22:H22)</f>
        <v>50</v>
      </c>
      <c r="I54" s="4">
        <f>SUM($B22:I22)</f>
        <v>50</v>
      </c>
      <c r="J54" s="4">
        <f>SUM($B22:J22)</f>
        <v>50</v>
      </c>
      <c r="K54" s="4">
        <f>SUM($B22:K22)</f>
        <v>50</v>
      </c>
      <c r="L54" s="4">
        <f>SUM($B22:L22)</f>
        <v>50</v>
      </c>
      <c r="M54" s="4">
        <f>SUM($B22:M22)</f>
        <v>50</v>
      </c>
      <c r="N54" s="4"/>
    </row>
    <row r="55" spans="1:14" x14ac:dyDescent="0.25">
      <c r="A55" s="29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4" x14ac:dyDescent="0.25">
      <c r="A56" s="30" t="s">
        <v>52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 x14ac:dyDescent="0.25">
      <c r="A57" s="4" t="str">
        <f t="shared" ref="A57:A58" si="6">A25</f>
        <v>Entertainment</v>
      </c>
      <c r="B57" s="4">
        <f>B25</f>
        <v>150</v>
      </c>
      <c r="C57" s="4">
        <f>SUM($B25:C25)</f>
        <v>150</v>
      </c>
      <c r="D57" s="4">
        <f>SUM($B25:D25)</f>
        <v>150</v>
      </c>
      <c r="E57" s="4">
        <f>SUM($B25:E25)</f>
        <v>150</v>
      </c>
      <c r="F57" s="4">
        <f>SUM($B25:F25)</f>
        <v>150</v>
      </c>
      <c r="G57" s="4">
        <f>SUM($B25:G25)</f>
        <v>150</v>
      </c>
      <c r="H57" s="4">
        <f>SUM($B25:H25)</f>
        <v>150</v>
      </c>
      <c r="I57" s="4">
        <f>SUM($B25:I25)</f>
        <v>150</v>
      </c>
      <c r="J57" s="4">
        <f>SUM($B25:J25)</f>
        <v>150</v>
      </c>
      <c r="K57" s="4">
        <f>SUM($B25:K25)</f>
        <v>150</v>
      </c>
      <c r="L57" s="4">
        <f>SUM($B25:L25)</f>
        <v>150</v>
      </c>
      <c r="M57" s="4">
        <f>SUM($B25:M25)</f>
        <v>150</v>
      </c>
      <c r="N57" s="4"/>
    </row>
    <row r="58" spans="1:14" x14ac:dyDescent="0.25">
      <c r="A58" s="4" t="str">
        <f t="shared" si="6"/>
        <v>Travel</v>
      </c>
      <c r="B58" s="4">
        <f>B26</f>
        <v>200</v>
      </c>
      <c r="C58" s="4">
        <f>SUM($B26:C26)</f>
        <v>200</v>
      </c>
      <c r="D58" s="4">
        <f>SUM($B26:D26)</f>
        <v>200</v>
      </c>
      <c r="E58" s="4">
        <f>SUM($B26:E26)</f>
        <v>200</v>
      </c>
      <c r="F58" s="4">
        <f>SUM($B26:F26)</f>
        <v>200</v>
      </c>
      <c r="G58" s="4">
        <f>SUM($B26:G26)</f>
        <v>200</v>
      </c>
      <c r="H58" s="4">
        <f>SUM($B26:H26)</f>
        <v>200</v>
      </c>
      <c r="I58" s="4">
        <f>SUM($B26:I26)</f>
        <v>200</v>
      </c>
      <c r="J58" s="4">
        <f>SUM($B26:J26)</f>
        <v>200</v>
      </c>
      <c r="K58" s="4">
        <f>SUM($B26:K26)</f>
        <v>200</v>
      </c>
      <c r="L58" s="4">
        <f>SUM($B26:L26)</f>
        <v>200</v>
      </c>
      <c r="M58" s="4">
        <f>SUM($B26:M26)</f>
        <v>200</v>
      </c>
      <c r="N58" s="4"/>
    </row>
    <row r="59" spans="1:14" x14ac:dyDescent="0.25">
      <c r="A59" s="1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 ht="15.75" x14ac:dyDescent="0.25">
      <c r="A60" s="15" t="str">
        <f>A28</f>
        <v>Total Expenses</v>
      </c>
      <c r="B60" s="15">
        <f>SUM(B38:B58)</f>
        <v>2315</v>
      </c>
      <c r="C60" s="15">
        <f t="shared" ref="C60:M60" si="7">SUM(C38:C58)</f>
        <v>2315</v>
      </c>
      <c r="D60" s="15">
        <f t="shared" si="7"/>
        <v>2315</v>
      </c>
      <c r="E60" s="15">
        <f t="shared" si="7"/>
        <v>2315</v>
      </c>
      <c r="F60" s="15">
        <f t="shared" si="7"/>
        <v>2315</v>
      </c>
      <c r="G60" s="15">
        <f t="shared" si="7"/>
        <v>2415</v>
      </c>
      <c r="H60" s="15">
        <f t="shared" si="7"/>
        <v>2415</v>
      </c>
      <c r="I60" s="15">
        <f t="shared" si="7"/>
        <v>2515</v>
      </c>
      <c r="J60" s="15">
        <f t="shared" si="7"/>
        <v>2715</v>
      </c>
      <c r="K60" s="15">
        <f t="shared" si="7"/>
        <v>2715</v>
      </c>
      <c r="L60" s="15">
        <f t="shared" si="7"/>
        <v>2715</v>
      </c>
      <c r="M60" s="15">
        <f t="shared" si="7"/>
        <v>2715</v>
      </c>
      <c r="N60" s="15"/>
    </row>
    <row r="61" spans="1:14" x14ac:dyDescent="0.25">
      <c r="A61" s="31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 ht="15.75" x14ac:dyDescent="0.25">
      <c r="A62" s="15" t="str">
        <f>A30</f>
        <v>Net after expenses</v>
      </c>
      <c r="B62" s="15">
        <f>+B36-B60</f>
        <v>1137</v>
      </c>
      <c r="C62" s="15">
        <f t="shared" ref="C62:M62" si="8">+C36-C60</f>
        <v>4589</v>
      </c>
      <c r="D62" s="15">
        <f t="shared" si="8"/>
        <v>8041</v>
      </c>
      <c r="E62" s="15">
        <f t="shared" si="8"/>
        <v>11493</v>
      </c>
      <c r="F62" s="15">
        <f t="shared" si="8"/>
        <v>14945</v>
      </c>
      <c r="G62" s="15">
        <f t="shared" si="8"/>
        <v>19278</v>
      </c>
      <c r="H62" s="15">
        <f t="shared" si="8"/>
        <v>22730</v>
      </c>
      <c r="I62" s="15">
        <f t="shared" si="8"/>
        <v>26082</v>
      </c>
      <c r="J62" s="15">
        <f t="shared" si="8"/>
        <v>29334</v>
      </c>
      <c r="K62" s="15">
        <f t="shared" si="8"/>
        <v>32786</v>
      </c>
      <c r="L62" s="15">
        <f t="shared" si="8"/>
        <v>36238</v>
      </c>
      <c r="M62" s="15">
        <f t="shared" si="8"/>
        <v>39690</v>
      </c>
      <c r="N62" s="15"/>
    </row>
  </sheetData>
  <pageMargins left="0.7" right="0.7" top="0.75" bottom="0.75" header="0.3" footer="0.3"/>
  <pageSetup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AC7BE-1011-44D8-AF63-898A78847DD0}">
  <sheetPr>
    <pageSetUpPr fitToPage="1"/>
  </sheetPr>
  <dimension ref="A1:R6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7" sqref="G7"/>
    </sheetView>
  </sheetViews>
  <sheetFormatPr defaultRowHeight="15" x14ac:dyDescent="0.25"/>
  <cols>
    <col min="1" max="1" width="20.5703125" customWidth="1"/>
    <col min="2" max="14" width="9.5703125" customWidth="1"/>
    <col min="15" max="16" width="1.5703125" customWidth="1"/>
    <col min="17" max="18" width="9.5703125" customWidth="1"/>
  </cols>
  <sheetData>
    <row r="1" spans="1:18" ht="18" x14ac:dyDescent="0.25">
      <c r="A1" s="25" t="s">
        <v>61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"/>
      <c r="O1" s="1"/>
      <c r="P1" s="1"/>
      <c r="R1" s="34" t="str">
        <f>Comparison!B37</f>
        <v>G</v>
      </c>
    </row>
    <row r="2" spans="1:18" x14ac:dyDescent="0.25">
      <c r="A2" s="1"/>
      <c r="B2" s="26" t="s">
        <v>0</v>
      </c>
      <c r="C2" s="26" t="s">
        <v>1</v>
      </c>
      <c r="D2" s="26" t="s">
        <v>32</v>
      </c>
      <c r="E2" s="26" t="s">
        <v>33</v>
      </c>
      <c r="F2" s="26" t="s">
        <v>4</v>
      </c>
      <c r="G2" s="26" t="s">
        <v>34</v>
      </c>
      <c r="H2" s="26" t="s">
        <v>35</v>
      </c>
      <c r="I2" s="26" t="s">
        <v>36</v>
      </c>
      <c r="J2" s="26" t="s">
        <v>37</v>
      </c>
      <c r="K2" s="26" t="s">
        <v>38</v>
      </c>
      <c r="L2" s="26" t="s">
        <v>39</v>
      </c>
      <c r="M2" s="26" t="s">
        <v>40</v>
      </c>
      <c r="N2" s="27" t="s">
        <v>75</v>
      </c>
      <c r="O2" s="27"/>
      <c r="P2" s="27"/>
      <c r="Q2" s="34" t="str">
        <f>Comparison!D37</f>
        <v>June</v>
      </c>
      <c r="R2" s="34" t="s">
        <v>64</v>
      </c>
    </row>
    <row r="3" spans="1:18" x14ac:dyDescent="0.25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R3" s="35"/>
    </row>
    <row r="4" spans="1:18" s="23" customFormat="1" ht="15.75" x14ac:dyDescent="0.25">
      <c r="A4" s="14" t="s">
        <v>42</v>
      </c>
      <c r="B4" s="4">
        <f>'Income Budget'!D28</f>
        <v>3397.7624000000001</v>
      </c>
      <c r="C4" s="4">
        <f>'Income Budget'!E28</f>
        <v>3297.7624000000001</v>
      </c>
      <c r="D4" s="4">
        <f>'Income Budget'!F28</f>
        <v>3297.7624000000001</v>
      </c>
      <c r="E4" s="4">
        <f>'Income Budget'!G28</f>
        <v>3297.7624000000001</v>
      </c>
      <c r="F4" s="4">
        <f>'Income Budget'!H28</f>
        <v>3336.4274</v>
      </c>
      <c r="G4" s="4">
        <f>'Income Budget'!I28</f>
        <v>3297.7624000000001</v>
      </c>
      <c r="H4" s="4">
        <f>'Income Budget'!J28</f>
        <v>3297.7624000000001</v>
      </c>
      <c r="I4" s="4">
        <f>'Income Budget'!K28</f>
        <v>3297.7624000000001</v>
      </c>
      <c r="J4" s="4">
        <f>'Income Budget'!L28</f>
        <v>3297.7624000000001</v>
      </c>
      <c r="K4" s="4">
        <f>'Income Budget'!M28</f>
        <v>3297.7624000000001</v>
      </c>
      <c r="L4" s="4">
        <f>'Income Budget'!N28</f>
        <v>3297.7624000000001</v>
      </c>
      <c r="M4" s="4">
        <f>'Income Budget'!O28</f>
        <v>3297.7624000000001</v>
      </c>
      <c r="N4" s="28">
        <f>SUM(B4:M4)</f>
        <v>39711.813799999996</v>
      </c>
      <c r="O4" s="28"/>
      <c r="P4" s="28"/>
      <c r="Q4" s="44">
        <f ca="1">INDIRECT($R$1&amp;4)</f>
        <v>3297.7624000000001</v>
      </c>
      <c r="R4" s="44">
        <f ca="1">INDIRECT($R$1&amp;36)</f>
        <v>19925.239399999999</v>
      </c>
    </row>
    <row r="5" spans="1:18" x14ac:dyDescent="0.25">
      <c r="A5" s="1"/>
      <c r="B5" s="4"/>
      <c r="C5" s="4"/>
      <c r="D5" s="4"/>
      <c r="E5" s="4"/>
      <c r="F5" s="4"/>
      <c r="G5" s="4"/>
      <c r="H5" s="1"/>
      <c r="I5" s="4"/>
      <c r="J5" s="4"/>
      <c r="K5" s="4"/>
      <c r="L5" s="4"/>
      <c r="M5" s="4"/>
      <c r="N5" s="4"/>
      <c r="O5" s="4"/>
      <c r="P5" s="4"/>
      <c r="Q5" s="44"/>
      <c r="R5" s="44"/>
    </row>
    <row r="6" spans="1:18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4"/>
      <c r="P6" s="4"/>
      <c r="Q6" s="29"/>
      <c r="R6" s="29"/>
    </row>
    <row r="7" spans="1:18" x14ac:dyDescent="0.25">
      <c r="A7" s="29" t="s">
        <v>101</v>
      </c>
      <c r="B7" s="4">
        <v>1200</v>
      </c>
      <c r="C7" s="4">
        <v>0</v>
      </c>
      <c r="D7" s="4">
        <v>0</v>
      </c>
      <c r="E7" s="4">
        <v>0</v>
      </c>
      <c r="F7" s="4">
        <v>0</v>
      </c>
      <c r="G7" s="4">
        <v>50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f>SUM(B7:M7)</f>
        <v>1250</v>
      </c>
      <c r="O7" s="4"/>
      <c r="P7" s="4"/>
      <c r="Q7" s="44">
        <f ca="1">INDIRECT($R$1&amp;7)</f>
        <v>50</v>
      </c>
      <c r="R7" s="44">
        <f ca="1">INDIRECT($R$1&amp;39)</f>
        <v>1250</v>
      </c>
    </row>
    <row r="8" spans="1:18" x14ac:dyDescent="0.25">
      <c r="A8" s="1" t="s">
        <v>43</v>
      </c>
      <c r="B8" s="4">
        <v>200</v>
      </c>
      <c r="C8" s="4">
        <v>0</v>
      </c>
      <c r="D8" s="4">
        <v>0</v>
      </c>
      <c r="E8" s="4">
        <v>0</v>
      </c>
      <c r="F8" s="4">
        <v>0</v>
      </c>
      <c r="G8" s="4">
        <v>10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f>SUM(B8:M8)</f>
        <v>210</v>
      </c>
      <c r="O8" s="4"/>
      <c r="P8" s="4"/>
      <c r="Q8" s="44">
        <f ca="1">INDIRECT($R$1&amp;8)</f>
        <v>10</v>
      </c>
      <c r="R8" s="44">
        <f ca="1">INDIRECT($R$1&amp;40)</f>
        <v>210</v>
      </c>
    </row>
    <row r="9" spans="1:18" x14ac:dyDescent="0.25">
      <c r="A9" s="1" t="s">
        <v>44</v>
      </c>
      <c r="B9" s="4">
        <v>50</v>
      </c>
      <c r="C9" s="4">
        <v>0</v>
      </c>
      <c r="D9" s="4">
        <v>0</v>
      </c>
      <c r="E9" s="4">
        <v>0</v>
      </c>
      <c r="F9" s="4">
        <v>10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f t="shared" ref="N9:N18" si="0">SUM(B9:M9)</f>
        <v>60</v>
      </c>
      <c r="O9" s="4"/>
      <c r="P9" s="4"/>
      <c r="Q9" s="44">
        <f ca="1">INDIRECT($R$1&amp;9)</f>
        <v>0</v>
      </c>
      <c r="R9" s="44">
        <f ca="1">INDIRECT($R$1&amp;41)</f>
        <v>60</v>
      </c>
    </row>
    <row r="10" spans="1:18" x14ac:dyDescent="0.25">
      <c r="A10" s="1" t="s">
        <v>93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100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f t="shared" si="0"/>
        <v>100</v>
      </c>
      <c r="O10" s="4"/>
      <c r="P10" s="4"/>
      <c r="Q10" s="44">
        <f ca="1">INDIRECT($R$1&amp;10)</f>
        <v>100</v>
      </c>
      <c r="R10" s="44">
        <f ca="1">INDIRECT($R$1&amp;42)</f>
        <v>100</v>
      </c>
    </row>
    <row r="11" spans="1:18" x14ac:dyDescent="0.25">
      <c r="A11" s="1" t="s">
        <v>94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100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f t="shared" ref="N11:N14" si="1">SUM(B11:M11)</f>
        <v>100</v>
      </c>
      <c r="O11" s="4"/>
      <c r="P11" s="4"/>
      <c r="Q11" s="44">
        <f ca="1">INDIRECT($R$1&amp;11)</f>
        <v>100</v>
      </c>
      <c r="R11" s="44">
        <f ca="1">INDIRECT($R$1&amp;43)</f>
        <v>100</v>
      </c>
    </row>
    <row r="12" spans="1:18" x14ac:dyDescent="0.25">
      <c r="A12" s="1" t="s">
        <v>95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100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f t="shared" si="1"/>
        <v>100</v>
      </c>
      <c r="O12" s="4"/>
      <c r="P12" s="4"/>
      <c r="Q12" s="44">
        <f ca="1">INDIRECT($R$1&amp;12)</f>
        <v>100</v>
      </c>
      <c r="R12" s="44">
        <f ca="1">INDIRECT($R$1&amp;44)</f>
        <v>100</v>
      </c>
    </row>
    <row r="13" spans="1:18" x14ac:dyDescent="0.25">
      <c r="A13" s="1" t="s">
        <v>96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100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f t="shared" si="1"/>
        <v>100</v>
      </c>
      <c r="O13" s="4"/>
      <c r="P13" s="4"/>
      <c r="Q13" s="44">
        <f ca="1">INDIRECT($R$1&amp;13)</f>
        <v>100</v>
      </c>
      <c r="R13" s="44">
        <f ca="1">INDIRECT($R$1&amp;45)</f>
        <v>100</v>
      </c>
    </row>
    <row r="14" spans="1:18" x14ac:dyDescent="0.25">
      <c r="A14" s="1" t="s">
        <v>97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100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f t="shared" si="1"/>
        <v>100</v>
      </c>
      <c r="O14" s="4"/>
      <c r="P14" s="4"/>
      <c r="Q14" s="44">
        <f ca="1">INDIRECT($R$1&amp;14)</f>
        <v>100</v>
      </c>
      <c r="R14" s="44">
        <f ca="1">INDIRECT($R$1&amp;46)</f>
        <v>100</v>
      </c>
    </row>
    <row r="15" spans="1:18" x14ac:dyDescent="0.25">
      <c r="A15" s="1" t="s">
        <v>98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100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f t="shared" si="0"/>
        <v>100</v>
      </c>
      <c r="O15" s="4"/>
      <c r="P15" s="4"/>
      <c r="Q15" s="44">
        <f ca="1">INDIRECT($R$1&amp;15)</f>
        <v>100</v>
      </c>
      <c r="R15" s="44">
        <f ca="1">INDIRECT($R$1&amp;47)</f>
        <v>100</v>
      </c>
    </row>
    <row r="16" spans="1:18" x14ac:dyDescent="0.25">
      <c r="A16" s="1" t="s">
        <v>45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200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f t="shared" si="0"/>
        <v>200</v>
      </c>
      <c r="O16" s="4"/>
      <c r="P16" s="4"/>
      <c r="Q16" s="44">
        <f ca="1">INDIRECT($R$1&amp;16)</f>
        <v>0</v>
      </c>
      <c r="R16" s="44">
        <f ca="1">INDIRECT($R$1&amp;48)</f>
        <v>0</v>
      </c>
    </row>
    <row r="17" spans="1:18" x14ac:dyDescent="0.25">
      <c r="A17" s="1" t="s">
        <v>46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200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f t="shared" si="0"/>
        <v>200</v>
      </c>
      <c r="O17" s="4"/>
      <c r="P17" s="4"/>
      <c r="Q17" s="44">
        <f ca="1">INDIRECT($R$1&amp;17)</f>
        <v>0</v>
      </c>
      <c r="R17" s="44">
        <f ca="1">INDIRECT($R$1&amp;49)</f>
        <v>0</v>
      </c>
    </row>
    <row r="18" spans="1:18" x14ac:dyDescent="0.25">
      <c r="A18" s="1" t="s">
        <v>47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200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f t="shared" si="0"/>
        <v>200</v>
      </c>
      <c r="O18" s="4"/>
      <c r="P18" s="4"/>
      <c r="Q18" s="44">
        <f ca="1">INDIRECT($R$1&amp;18)</f>
        <v>200</v>
      </c>
      <c r="R18" s="44">
        <f ca="1">INDIRECT($R$1&amp;50)</f>
        <v>200</v>
      </c>
    </row>
    <row r="19" spans="1:18" x14ac:dyDescent="0.25">
      <c r="A19" s="1" t="s">
        <v>48</v>
      </c>
      <c r="B19" s="17">
        <f>1000/25*3.5</f>
        <v>140</v>
      </c>
      <c r="C19" s="4">
        <v>0</v>
      </c>
      <c r="D19" s="4">
        <v>0</v>
      </c>
      <c r="E19" s="4">
        <v>20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f>SUM(B19:M19)</f>
        <v>160</v>
      </c>
      <c r="O19" s="4"/>
      <c r="P19" s="4"/>
      <c r="Q19" s="44">
        <f ca="1">INDIRECT($R$1&amp;19)</f>
        <v>0</v>
      </c>
      <c r="R19" s="44">
        <f ca="1">INDIRECT($R$1&amp;51)</f>
        <v>160</v>
      </c>
    </row>
    <row r="20" spans="1:18" x14ac:dyDescent="0.25">
      <c r="A20" s="29" t="s">
        <v>49</v>
      </c>
      <c r="B20" s="4">
        <v>300</v>
      </c>
      <c r="C20" s="4">
        <v>0</v>
      </c>
      <c r="D20" s="4">
        <v>0</v>
      </c>
      <c r="E20" s="4">
        <v>20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f>SUM(B20:M20)</f>
        <v>320</v>
      </c>
      <c r="O20" s="4"/>
      <c r="P20" s="4"/>
      <c r="Q20" s="44">
        <f ca="1">INDIRECT($R$1&amp;20)</f>
        <v>0</v>
      </c>
      <c r="R20" s="44">
        <f ca="1">INDIRECT($R$1&amp;52)</f>
        <v>320</v>
      </c>
    </row>
    <row r="21" spans="1:18" x14ac:dyDescent="0.25">
      <c r="A21" s="29" t="s">
        <v>50</v>
      </c>
      <c r="B21" s="4">
        <v>25</v>
      </c>
      <c r="C21" s="4">
        <v>0</v>
      </c>
      <c r="D21" s="4">
        <v>0</v>
      </c>
      <c r="E21" s="4">
        <v>10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f>SUM(B21:M21)</f>
        <v>35</v>
      </c>
      <c r="O21" s="4"/>
      <c r="P21" s="4"/>
      <c r="Q21" s="44">
        <f ca="1">INDIRECT($R$1&amp;21)</f>
        <v>0</v>
      </c>
      <c r="R21" s="44">
        <f ca="1">INDIRECT($R$1&amp;53)</f>
        <v>35</v>
      </c>
    </row>
    <row r="22" spans="1:18" x14ac:dyDescent="0.25">
      <c r="A22" s="29" t="s">
        <v>51</v>
      </c>
      <c r="B22" s="4">
        <v>50</v>
      </c>
      <c r="C22" s="4">
        <v>0</v>
      </c>
      <c r="D22" s="4">
        <v>0</v>
      </c>
      <c r="E22" s="4">
        <v>10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f>SUM(B22:M22)</f>
        <v>60</v>
      </c>
      <c r="O22" s="4"/>
      <c r="P22" s="4"/>
      <c r="Q22" s="44">
        <f ca="1">INDIRECT($R$1&amp;22)</f>
        <v>0</v>
      </c>
      <c r="R22" s="44">
        <f ca="1">INDIRECT($R$1&amp;54)</f>
        <v>60</v>
      </c>
    </row>
    <row r="23" spans="1:18" x14ac:dyDescent="0.25">
      <c r="A23" s="29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4"/>
      <c r="R23" s="44"/>
    </row>
    <row r="24" spans="1:18" x14ac:dyDescent="0.25">
      <c r="A24" s="30" t="s">
        <v>52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4"/>
      <c r="R24" s="44"/>
    </row>
    <row r="25" spans="1:18" x14ac:dyDescent="0.25">
      <c r="A25" s="31" t="s">
        <v>53</v>
      </c>
      <c r="B25" s="4">
        <v>150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/>
      <c r="P25" s="4"/>
      <c r="Q25" s="44">
        <f ca="1">INDIRECT($R$1&amp;25)</f>
        <v>0</v>
      </c>
      <c r="R25" s="44">
        <f ca="1">INDIRECT($R$1&amp;57)</f>
        <v>150</v>
      </c>
    </row>
    <row r="26" spans="1:18" x14ac:dyDescent="0.25">
      <c r="A26" s="31" t="s">
        <v>54</v>
      </c>
      <c r="B26" s="4">
        <v>200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/>
      <c r="P26" s="4"/>
      <c r="Q26" s="44">
        <f ca="1">INDIRECT($R$1&amp;26)</f>
        <v>0</v>
      </c>
      <c r="R26" s="44">
        <f ca="1">INDIRECT($R$1&amp;58)</f>
        <v>200</v>
      </c>
    </row>
    <row r="27" spans="1:18" x14ac:dyDescent="0.25">
      <c r="A27" s="1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4"/>
      <c r="R27" s="44"/>
    </row>
    <row r="28" spans="1:18" s="12" customFormat="1" ht="15.75" x14ac:dyDescent="0.25">
      <c r="A28" s="32" t="s">
        <v>59</v>
      </c>
      <c r="B28" s="15">
        <f>SUM(B6:B26)</f>
        <v>2315</v>
      </c>
      <c r="C28" s="15">
        <f t="shared" ref="C28:N28" si="2">SUM(C6:C26)</f>
        <v>0</v>
      </c>
      <c r="D28" s="15">
        <f t="shared" si="2"/>
        <v>0</v>
      </c>
      <c r="E28" s="15">
        <f t="shared" si="2"/>
        <v>60</v>
      </c>
      <c r="F28" s="15">
        <f t="shared" si="2"/>
        <v>10</v>
      </c>
      <c r="G28" s="15">
        <f t="shared" si="2"/>
        <v>860</v>
      </c>
      <c r="H28" s="15">
        <f t="shared" si="2"/>
        <v>400</v>
      </c>
      <c r="I28" s="15">
        <f t="shared" si="2"/>
        <v>0</v>
      </c>
      <c r="J28" s="15">
        <f t="shared" si="2"/>
        <v>0</v>
      </c>
      <c r="K28" s="15">
        <f t="shared" si="2"/>
        <v>0</v>
      </c>
      <c r="L28" s="15">
        <f t="shared" si="2"/>
        <v>0</v>
      </c>
      <c r="M28" s="15">
        <f t="shared" si="2"/>
        <v>0</v>
      </c>
      <c r="N28" s="15">
        <f t="shared" si="2"/>
        <v>3295</v>
      </c>
      <c r="O28" s="15"/>
      <c r="P28" s="15"/>
      <c r="Q28" s="41">
        <f ca="1">SUM(Q6:Q26)</f>
        <v>860</v>
      </c>
      <c r="R28" s="41">
        <f ca="1">SUM(R6:R26)</f>
        <v>3245</v>
      </c>
    </row>
    <row r="29" spans="1:18" x14ac:dyDescent="0.25">
      <c r="A29" s="3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4"/>
      <c r="R29" s="44"/>
    </row>
    <row r="30" spans="1:18" s="12" customFormat="1" ht="15.75" x14ac:dyDescent="0.25">
      <c r="A30" s="33" t="s">
        <v>55</v>
      </c>
      <c r="B30" s="15">
        <f>+B4-B28</f>
        <v>1082.7624000000001</v>
      </c>
      <c r="C30" s="15">
        <f t="shared" ref="C30:N30" si="3">+C4-C28</f>
        <v>3297.7624000000001</v>
      </c>
      <c r="D30" s="15">
        <f t="shared" si="3"/>
        <v>3297.7624000000001</v>
      </c>
      <c r="E30" s="15">
        <f t="shared" si="3"/>
        <v>3237.7624000000001</v>
      </c>
      <c r="F30" s="15">
        <f t="shared" si="3"/>
        <v>3326.4274</v>
      </c>
      <c r="G30" s="15">
        <f t="shared" si="3"/>
        <v>2437.7624000000001</v>
      </c>
      <c r="H30" s="15">
        <f t="shared" si="3"/>
        <v>2897.7624000000001</v>
      </c>
      <c r="I30" s="15">
        <f t="shared" si="3"/>
        <v>3297.7624000000001</v>
      </c>
      <c r="J30" s="15">
        <f t="shared" si="3"/>
        <v>3297.7624000000001</v>
      </c>
      <c r="K30" s="15">
        <f t="shared" si="3"/>
        <v>3297.7624000000001</v>
      </c>
      <c r="L30" s="15">
        <f t="shared" si="3"/>
        <v>3297.7624000000001</v>
      </c>
      <c r="M30" s="15">
        <f t="shared" si="3"/>
        <v>3297.7624000000001</v>
      </c>
      <c r="N30" s="15">
        <f t="shared" si="3"/>
        <v>36416.813799999996</v>
      </c>
      <c r="O30" s="15"/>
      <c r="P30" s="15"/>
      <c r="Q30" s="41">
        <f ca="1">+Q4-Q28</f>
        <v>2437.7624000000001</v>
      </c>
      <c r="R30" s="41">
        <f ca="1">+R4-R28</f>
        <v>16680.239399999999</v>
      </c>
    </row>
    <row r="31" spans="1:18" x14ac:dyDescent="0.25">
      <c r="R31" s="35"/>
    </row>
    <row r="33" spans="1:16" ht="18" x14ac:dyDescent="0.25">
      <c r="A33" s="25" t="s">
        <v>74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1"/>
      <c r="O33" s="1"/>
      <c r="P33" s="1"/>
    </row>
    <row r="34" spans="1:16" x14ac:dyDescent="0.25">
      <c r="A34" s="1"/>
      <c r="B34" s="26" t="s">
        <v>0</v>
      </c>
      <c r="C34" s="26" t="s">
        <v>1</v>
      </c>
      <c r="D34" s="26" t="s">
        <v>32</v>
      </c>
      <c r="E34" s="26" t="s">
        <v>33</v>
      </c>
      <c r="F34" s="26" t="s">
        <v>4</v>
      </c>
      <c r="G34" s="26" t="s">
        <v>34</v>
      </c>
      <c r="H34" s="26" t="s">
        <v>35</v>
      </c>
      <c r="I34" s="26" t="s">
        <v>36</v>
      </c>
      <c r="J34" s="26" t="s">
        <v>37</v>
      </c>
      <c r="K34" s="26" t="s">
        <v>38</v>
      </c>
      <c r="L34" s="26" t="s">
        <v>39</v>
      </c>
      <c r="M34" s="26" t="s">
        <v>40</v>
      </c>
      <c r="N34" s="27"/>
      <c r="O34" s="27"/>
      <c r="P34" s="27"/>
    </row>
    <row r="35" spans="1:16" x14ac:dyDescent="0.25">
      <c r="A35" s="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ht="15.75" x14ac:dyDescent="0.25">
      <c r="A36" s="14" t="s">
        <v>42</v>
      </c>
      <c r="B36" s="28">
        <f>B4</f>
        <v>3397.7624000000001</v>
      </c>
      <c r="C36" s="28">
        <f>+B4+C4</f>
        <v>6695.5248000000001</v>
      </c>
      <c r="D36" s="28">
        <f t="shared" ref="D36:M36" si="4">+C36+D4</f>
        <v>9993.2872000000007</v>
      </c>
      <c r="E36" s="28">
        <f t="shared" si="4"/>
        <v>13291.0496</v>
      </c>
      <c r="F36" s="28">
        <f t="shared" si="4"/>
        <v>16627.476999999999</v>
      </c>
      <c r="G36" s="28">
        <f t="shared" si="4"/>
        <v>19925.239399999999</v>
      </c>
      <c r="H36" s="28">
        <f t="shared" si="4"/>
        <v>23223.001799999998</v>
      </c>
      <c r="I36" s="28">
        <f t="shared" si="4"/>
        <v>26520.764199999998</v>
      </c>
      <c r="J36" s="28">
        <f t="shared" si="4"/>
        <v>29818.526599999997</v>
      </c>
      <c r="K36" s="28">
        <f t="shared" si="4"/>
        <v>33116.288999999997</v>
      </c>
      <c r="L36" s="28">
        <f t="shared" si="4"/>
        <v>36414.051399999997</v>
      </c>
      <c r="M36" s="28">
        <f t="shared" si="4"/>
        <v>39711.813799999996</v>
      </c>
      <c r="N36" s="28"/>
      <c r="O36" s="28"/>
      <c r="P36" s="28"/>
    </row>
    <row r="37" spans="1:16" x14ac:dyDescent="0.25">
      <c r="A37" s="1"/>
      <c r="B37" s="4"/>
      <c r="C37" s="4"/>
      <c r="D37" s="4"/>
      <c r="E37" s="4"/>
      <c r="F37" s="4"/>
      <c r="G37" s="4"/>
      <c r="H37" s="1"/>
      <c r="I37" s="4"/>
      <c r="J37" s="4"/>
      <c r="K37" s="4"/>
      <c r="L37" s="4"/>
      <c r="M37" s="4"/>
      <c r="N37" s="4"/>
      <c r="O37" s="4"/>
      <c r="P37" s="4"/>
    </row>
    <row r="38" spans="1:16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4"/>
      <c r="O38" s="4"/>
      <c r="P38" s="4"/>
    </row>
    <row r="39" spans="1:16" x14ac:dyDescent="0.25">
      <c r="A39" s="4" t="str">
        <f t="shared" ref="A39:B54" si="5">A7</f>
        <v>House/Rent Payment</v>
      </c>
      <c r="B39" s="4">
        <f t="shared" si="5"/>
        <v>1200</v>
      </c>
      <c r="C39" s="4">
        <f>SUM($B7:C7)</f>
        <v>1200</v>
      </c>
      <c r="D39" s="4">
        <f>SUM($B7:D7)</f>
        <v>1200</v>
      </c>
      <c r="E39" s="4">
        <f>SUM($B7:E7)</f>
        <v>1200</v>
      </c>
      <c r="F39" s="4">
        <f>SUM($B7:F7)</f>
        <v>1200</v>
      </c>
      <c r="G39" s="4">
        <f>SUM($B7:G7)</f>
        <v>1250</v>
      </c>
      <c r="H39" s="4">
        <f>SUM($B7:H7)</f>
        <v>1250</v>
      </c>
      <c r="I39" s="4">
        <f>SUM($B7:I7)</f>
        <v>1250</v>
      </c>
      <c r="J39" s="4">
        <f>SUM($B7:J7)</f>
        <v>1250</v>
      </c>
      <c r="K39" s="4">
        <f>SUM($B7:K7)</f>
        <v>1250</v>
      </c>
      <c r="L39" s="4">
        <f>SUM($B7:L7)</f>
        <v>1250</v>
      </c>
      <c r="M39" s="4">
        <f>SUM($B7:M7)</f>
        <v>1250</v>
      </c>
      <c r="N39" s="4"/>
      <c r="O39" s="4"/>
      <c r="P39" s="4"/>
    </row>
    <row r="40" spans="1:16" x14ac:dyDescent="0.25">
      <c r="A40" s="4" t="str">
        <f t="shared" ref="A40" si="6">A8</f>
        <v>Utilities</v>
      </c>
      <c r="B40" s="4">
        <f t="shared" si="5"/>
        <v>200</v>
      </c>
      <c r="C40" s="4">
        <f>SUM($B8:C8)</f>
        <v>200</v>
      </c>
      <c r="D40" s="4">
        <f>SUM($B8:D8)</f>
        <v>200</v>
      </c>
      <c r="E40" s="4">
        <f>SUM($B8:E8)</f>
        <v>200</v>
      </c>
      <c r="F40" s="4">
        <f>SUM($B8:F8)</f>
        <v>200</v>
      </c>
      <c r="G40" s="4">
        <f>SUM($B8:G8)</f>
        <v>210</v>
      </c>
      <c r="H40" s="4">
        <f>SUM($B8:H8)</f>
        <v>210</v>
      </c>
      <c r="I40" s="4">
        <f>SUM($B8:I8)</f>
        <v>210</v>
      </c>
      <c r="J40" s="4">
        <f>SUM($B8:J8)</f>
        <v>210</v>
      </c>
      <c r="K40" s="4">
        <f>SUM($B8:K8)</f>
        <v>210</v>
      </c>
      <c r="L40" s="4">
        <f>SUM($B8:L8)</f>
        <v>210</v>
      </c>
      <c r="M40" s="4">
        <f>SUM($B8:M8)</f>
        <v>210</v>
      </c>
      <c r="N40" s="4"/>
      <c r="O40" s="4"/>
      <c r="P40" s="4"/>
    </row>
    <row r="41" spans="1:16" x14ac:dyDescent="0.25">
      <c r="A41" s="4" t="str">
        <f t="shared" ref="A41" si="7">A9</f>
        <v>Internet</v>
      </c>
      <c r="B41" s="4">
        <f t="shared" si="5"/>
        <v>50</v>
      </c>
      <c r="C41" s="4">
        <f>SUM($B9:C9)</f>
        <v>50</v>
      </c>
      <c r="D41" s="4">
        <f>SUM($B9:D9)</f>
        <v>50</v>
      </c>
      <c r="E41" s="4">
        <f>SUM($B9:E9)</f>
        <v>50</v>
      </c>
      <c r="F41" s="4">
        <f>SUM($B9:F9)</f>
        <v>60</v>
      </c>
      <c r="G41" s="4">
        <f>SUM($B9:G9)</f>
        <v>60</v>
      </c>
      <c r="H41" s="4">
        <f>SUM($B9:H9)</f>
        <v>60</v>
      </c>
      <c r="I41" s="4">
        <f>SUM($B9:I9)</f>
        <v>60</v>
      </c>
      <c r="J41" s="4">
        <f>SUM($B9:J9)</f>
        <v>60</v>
      </c>
      <c r="K41" s="4">
        <f>SUM($B9:K9)</f>
        <v>60</v>
      </c>
      <c r="L41" s="4">
        <f>SUM($B9:L9)</f>
        <v>60</v>
      </c>
      <c r="M41" s="4">
        <f>SUM($B9:M9)</f>
        <v>60</v>
      </c>
      <c r="N41" s="4"/>
      <c r="O41" s="4"/>
      <c r="P41" s="4"/>
    </row>
    <row r="42" spans="1:16" x14ac:dyDescent="0.25">
      <c r="A42" s="4" t="str">
        <f t="shared" ref="A42" si="8">A10</f>
        <v>Homeowner/Renter Ins</v>
      </c>
      <c r="B42" s="4">
        <f t="shared" si="5"/>
        <v>0</v>
      </c>
      <c r="C42" s="4">
        <f>SUM($B10:C10)</f>
        <v>0</v>
      </c>
      <c r="D42" s="4">
        <f>SUM($B10:D10)</f>
        <v>0</v>
      </c>
      <c r="E42" s="4">
        <f>SUM($B10:E10)</f>
        <v>0</v>
      </c>
      <c r="F42" s="4">
        <f>SUM($B10:F10)</f>
        <v>0</v>
      </c>
      <c r="G42" s="4">
        <f>SUM($B10:G10)</f>
        <v>100</v>
      </c>
      <c r="H42" s="4">
        <f>SUM($B10:H10)</f>
        <v>100</v>
      </c>
      <c r="I42" s="4">
        <f>SUM($B10:I10)</f>
        <v>100</v>
      </c>
      <c r="J42" s="4">
        <f>SUM($B10:J10)</f>
        <v>100</v>
      </c>
      <c r="K42" s="4">
        <f>SUM($B10:K10)</f>
        <v>100</v>
      </c>
      <c r="L42" s="4">
        <f>SUM($B10:L10)</f>
        <v>100</v>
      </c>
      <c r="M42" s="4">
        <f>SUM($B10:M10)</f>
        <v>100</v>
      </c>
      <c r="N42" s="4"/>
      <c r="O42" s="4"/>
      <c r="P42" s="4"/>
    </row>
    <row r="43" spans="1:16" x14ac:dyDescent="0.25">
      <c r="A43" s="4" t="str">
        <f t="shared" ref="A43" si="9">A11</f>
        <v>HOA</v>
      </c>
      <c r="B43" s="4">
        <f t="shared" si="5"/>
        <v>0</v>
      </c>
      <c r="C43" s="4">
        <f>SUM($B11:C11)</f>
        <v>0</v>
      </c>
      <c r="D43" s="4">
        <f>SUM($B11:D11)</f>
        <v>0</v>
      </c>
      <c r="E43" s="4">
        <f>SUM($B11:E11)</f>
        <v>0</v>
      </c>
      <c r="F43" s="4">
        <f>SUM($B11:F11)</f>
        <v>0</v>
      </c>
      <c r="G43" s="4">
        <f>SUM($B11:G11)</f>
        <v>100</v>
      </c>
      <c r="H43" s="4">
        <f>SUM($B11:H11)</f>
        <v>100</v>
      </c>
      <c r="I43" s="4">
        <f>SUM($B11:I11)</f>
        <v>100</v>
      </c>
      <c r="J43" s="4">
        <f>SUM($B11:J11)</f>
        <v>100</v>
      </c>
      <c r="K43" s="4">
        <f>SUM($B11:K11)</f>
        <v>100</v>
      </c>
      <c r="L43" s="4">
        <f>SUM($B11:L11)</f>
        <v>100</v>
      </c>
      <c r="M43" s="4">
        <f>SUM($B11:M11)</f>
        <v>100</v>
      </c>
      <c r="N43" s="4"/>
      <c r="O43" s="4"/>
      <c r="P43" s="4"/>
    </row>
    <row r="44" spans="1:16" x14ac:dyDescent="0.25">
      <c r="A44" s="4" t="str">
        <f t="shared" ref="A44" si="10">A12</f>
        <v>Health Insurance</v>
      </c>
      <c r="B44" s="4">
        <f t="shared" si="5"/>
        <v>0</v>
      </c>
      <c r="C44" s="4">
        <f>SUM($B12:C12)</f>
        <v>0</v>
      </c>
      <c r="D44" s="4">
        <f>SUM($B12:D12)</f>
        <v>0</v>
      </c>
      <c r="E44" s="4">
        <f>SUM($B12:E12)</f>
        <v>0</v>
      </c>
      <c r="F44" s="4">
        <f>SUM($B12:F12)</f>
        <v>0</v>
      </c>
      <c r="G44" s="4">
        <f>SUM($B12:G12)</f>
        <v>100</v>
      </c>
      <c r="H44" s="4">
        <f>SUM($B12:H12)</f>
        <v>100</v>
      </c>
      <c r="I44" s="4">
        <f>SUM($B12:I12)</f>
        <v>100</v>
      </c>
      <c r="J44" s="4">
        <f>SUM($B12:J12)</f>
        <v>100</v>
      </c>
      <c r="K44" s="4">
        <f>SUM($B12:K12)</f>
        <v>100</v>
      </c>
      <c r="L44" s="4">
        <f>SUM($B12:L12)</f>
        <v>100</v>
      </c>
      <c r="M44" s="4">
        <f>SUM($B12:M12)</f>
        <v>100</v>
      </c>
      <c r="N44" s="4"/>
      <c r="O44" s="4"/>
      <c r="P44" s="4"/>
    </row>
    <row r="45" spans="1:16" x14ac:dyDescent="0.25">
      <c r="A45" s="4" t="str">
        <f t="shared" ref="A45" si="11">A13</f>
        <v>Medical</v>
      </c>
      <c r="B45" s="4">
        <f t="shared" si="5"/>
        <v>0</v>
      </c>
      <c r="C45" s="4">
        <f>SUM($B13:C13)</f>
        <v>0</v>
      </c>
      <c r="D45" s="4">
        <f>SUM($B13:D13)</f>
        <v>0</v>
      </c>
      <c r="E45" s="4">
        <f>SUM($B13:E13)</f>
        <v>0</v>
      </c>
      <c r="F45" s="4">
        <f>SUM($B13:F13)</f>
        <v>0</v>
      </c>
      <c r="G45" s="4">
        <f>SUM($B13:G13)</f>
        <v>100</v>
      </c>
      <c r="H45" s="4">
        <f>SUM($B13:H13)</f>
        <v>100</v>
      </c>
      <c r="I45" s="4">
        <f>SUM($B13:I13)</f>
        <v>100</v>
      </c>
      <c r="J45" s="4">
        <f>SUM($B13:J13)</f>
        <v>100</v>
      </c>
      <c r="K45" s="4">
        <f>SUM($B13:K13)</f>
        <v>100</v>
      </c>
      <c r="L45" s="4">
        <f>SUM($B13:L13)</f>
        <v>100</v>
      </c>
      <c r="M45" s="4">
        <f>SUM($B13:M13)</f>
        <v>100</v>
      </c>
      <c r="N45" s="4"/>
      <c r="O45" s="4"/>
      <c r="P45" s="4"/>
    </row>
    <row r="46" spans="1:16" x14ac:dyDescent="0.25">
      <c r="A46" s="4" t="str">
        <f t="shared" ref="A46" si="12">A14</f>
        <v>Dental</v>
      </c>
      <c r="B46" s="4">
        <f t="shared" si="5"/>
        <v>0</v>
      </c>
      <c r="C46" s="4">
        <f>SUM($B14:C14)</f>
        <v>0</v>
      </c>
      <c r="D46" s="4">
        <f>SUM($B14:D14)</f>
        <v>0</v>
      </c>
      <c r="E46" s="4">
        <f>SUM($B14:E14)</f>
        <v>0</v>
      </c>
      <c r="F46" s="4">
        <f>SUM($B14:F14)</f>
        <v>0</v>
      </c>
      <c r="G46" s="4">
        <f>SUM($B14:G14)</f>
        <v>100</v>
      </c>
      <c r="H46" s="4">
        <f>SUM($B14:H14)</f>
        <v>100</v>
      </c>
      <c r="I46" s="4">
        <f>SUM($B14:I14)</f>
        <v>100</v>
      </c>
      <c r="J46" s="4">
        <f>SUM($B14:J14)</f>
        <v>100</v>
      </c>
      <c r="K46" s="4">
        <f>SUM($B14:K14)</f>
        <v>100</v>
      </c>
      <c r="L46" s="4">
        <f>SUM($B14:L14)</f>
        <v>100</v>
      </c>
      <c r="M46" s="4">
        <f>SUM($B14:M14)</f>
        <v>100</v>
      </c>
      <c r="N46" s="4"/>
      <c r="O46" s="4"/>
      <c r="P46" s="4"/>
    </row>
    <row r="47" spans="1:16" x14ac:dyDescent="0.25">
      <c r="A47" s="4" t="str">
        <f t="shared" ref="A47" si="13">A15</f>
        <v>Pharmacy</v>
      </c>
      <c r="B47" s="4">
        <f t="shared" si="5"/>
        <v>0</v>
      </c>
      <c r="C47" s="4">
        <f>SUM($B15:C15)</f>
        <v>0</v>
      </c>
      <c r="D47" s="4">
        <f>SUM($B15:D15)</f>
        <v>0</v>
      </c>
      <c r="E47" s="4">
        <f>SUM($B15:E15)</f>
        <v>0</v>
      </c>
      <c r="F47" s="4">
        <f>SUM($B15:F15)</f>
        <v>0</v>
      </c>
      <c r="G47" s="4">
        <f>SUM($B15:G15)</f>
        <v>100</v>
      </c>
      <c r="H47" s="4">
        <f>SUM($B15:H15)</f>
        <v>100</v>
      </c>
      <c r="I47" s="4">
        <f>SUM($B15:I15)</f>
        <v>100</v>
      </c>
      <c r="J47" s="4">
        <f>SUM($B15:J15)</f>
        <v>100</v>
      </c>
      <c r="K47" s="4">
        <f>SUM($B15:K15)</f>
        <v>100</v>
      </c>
      <c r="L47" s="4">
        <f>SUM($B15:L15)</f>
        <v>100</v>
      </c>
      <c r="M47" s="4">
        <f>SUM($B15:M15)</f>
        <v>100</v>
      </c>
      <c r="N47" s="4"/>
      <c r="O47" s="4"/>
      <c r="P47" s="4"/>
    </row>
    <row r="48" spans="1:16" x14ac:dyDescent="0.25">
      <c r="A48" s="4" t="str">
        <f t="shared" ref="A48" si="14">A16</f>
        <v>Auto payment</v>
      </c>
      <c r="B48" s="4">
        <f t="shared" si="5"/>
        <v>0</v>
      </c>
      <c r="C48" s="4">
        <f>SUM($B16:C16)</f>
        <v>0</v>
      </c>
      <c r="D48" s="4">
        <f>SUM($B16:D16)</f>
        <v>0</v>
      </c>
      <c r="E48" s="4">
        <f>SUM($B16:E16)</f>
        <v>0</v>
      </c>
      <c r="F48" s="4">
        <f>SUM($B16:F16)</f>
        <v>0</v>
      </c>
      <c r="G48" s="4">
        <f>SUM($B16:G16)</f>
        <v>0</v>
      </c>
      <c r="H48" s="4">
        <f>SUM($B16:H16)</f>
        <v>200</v>
      </c>
      <c r="I48" s="4">
        <f>SUM($B16:I16)</f>
        <v>200</v>
      </c>
      <c r="J48" s="4">
        <f>SUM($B16:J16)</f>
        <v>200</v>
      </c>
      <c r="K48" s="4">
        <f>SUM($B16:K16)</f>
        <v>200</v>
      </c>
      <c r="L48" s="4">
        <f>SUM($B16:L16)</f>
        <v>200</v>
      </c>
      <c r="M48" s="4">
        <f>SUM($B16:M16)</f>
        <v>200</v>
      </c>
      <c r="N48" s="4"/>
      <c r="O48" s="4"/>
      <c r="P48" s="4"/>
    </row>
    <row r="49" spans="1:16" x14ac:dyDescent="0.25">
      <c r="A49" s="4" t="str">
        <f t="shared" ref="A49" si="15">A17</f>
        <v>Auto repairs</v>
      </c>
      <c r="B49" s="4">
        <f t="shared" si="5"/>
        <v>0</v>
      </c>
      <c r="C49" s="4">
        <f>SUM($B17:C17)</f>
        <v>0</v>
      </c>
      <c r="D49" s="4">
        <f>SUM($B17:D17)</f>
        <v>0</v>
      </c>
      <c r="E49" s="4">
        <f>SUM($B17:E17)</f>
        <v>0</v>
      </c>
      <c r="F49" s="4">
        <f>SUM($B17:F17)</f>
        <v>0</v>
      </c>
      <c r="G49" s="4">
        <f>SUM($B17:G17)</f>
        <v>0</v>
      </c>
      <c r="H49" s="4">
        <f>SUM($B17:H17)</f>
        <v>200</v>
      </c>
      <c r="I49" s="4">
        <f>SUM($B17:I17)</f>
        <v>200</v>
      </c>
      <c r="J49" s="4">
        <f>SUM($B17:J17)</f>
        <v>200</v>
      </c>
      <c r="K49" s="4">
        <f>SUM($B17:K17)</f>
        <v>200</v>
      </c>
      <c r="L49" s="4">
        <f>SUM($B17:L17)</f>
        <v>200</v>
      </c>
      <c r="M49" s="4">
        <f>SUM($B17:M17)</f>
        <v>200</v>
      </c>
      <c r="N49" s="4"/>
      <c r="O49" s="4"/>
      <c r="P49" s="4"/>
    </row>
    <row r="50" spans="1:16" x14ac:dyDescent="0.25">
      <c r="A50" s="4" t="str">
        <f t="shared" ref="A50" si="16">A18</f>
        <v>Auto insurance</v>
      </c>
      <c r="B50" s="4">
        <f t="shared" si="5"/>
        <v>0</v>
      </c>
      <c r="C50" s="4">
        <f>SUM($B18:C18)</f>
        <v>0</v>
      </c>
      <c r="D50" s="4">
        <f>SUM($B18:D18)</f>
        <v>0</v>
      </c>
      <c r="E50" s="4">
        <f>SUM($B18:E18)</f>
        <v>0</v>
      </c>
      <c r="F50" s="4">
        <f>SUM($B18:F18)</f>
        <v>0</v>
      </c>
      <c r="G50" s="4">
        <f>SUM($B18:G18)</f>
        <v>200</v>
      </c>
      <c r="H50" s="4">
        <f>SUM($B18:H18)</f>
        <v>200</v>
      </c>
      <c r="I50" s="4">
        <f>SUM($B18:I18)</f>
        <v>200</v>
      </c>
      <c r="J50" s="4">
        <f>SUM($B18:J18)</f>
        <v>200</v>
      </c>
      <c r="K50" s="4">
        <f>SUM($B18:K18)</f>
        <v>200</v>
      </c>
      <c r="L50" s="4">
        <f>SUM($B18:L18)</f>
        <v>200</v>
      </c>
      <c r="M50" s="4">
        <f>SUM($B18:M18)</f>
        <v>200</v>
      </c>
      <c r="N50" s="4"/>
      <c r="O50" s="4"/>
      <c r="P50" s="4"/>
    </row>
    <row r="51" spans="1:16" x14ac:dyDescent="0.25">
      <c r="A51" s="4" t="str">
        <f t="shared" ref="A51" si="17">A19</f>
        <v>Gas</v>
      </c>
      <c r="B51" s="4">
        <f t="shared" si="5"/>
        <v>140</v>
      </c>
      <c r="C51" s="4">
        <f>SUM($B19:C19)</f>
        <v>140</v>
      </c>
      <c r="D51" s="4">
        <f>SUM($B19:D19)</f>
        <v>140</v>
      </c>
      <c r="E51" s="4">
        <f>SUM($B19:E19)</f>
        <v>160</v>
      </c>
      <c r="F51" s="4">
        <f>SUM($B19:F19)</f>
        <v>160</v>
      </c>
      <c r="G51" s="4">
        <f>SUM($B19:G19)</f>
        <v>160</v>
      </c>
      <c r="H51" s="4">
        <f>SUM($B19:H19)</f>
        <v>160</v>
      </c>
      <c r="I51" s="4">
        <f>SUM($B19:I19)</f>
        <v>160</v>
      </c>
      <c r="J51" s="4">
        <f>SUM($B19:J19)</f>
        <v>160</v>
      </c>
      <c r="K51" s="4">
        <f>SUM($B19:K19)</f>
        <v>160</v>
      </c>
      <c r="L51" s="4">
        <f>SUM($B19:L19)</f>
        <v>160</v>
      </c>
      <c r="M51" s="4">
        <f>SUM($B19:M19)</f>
        <v>160</v>
      </c>
      <c r="N51" s="4"/>
      <c r="O51" s="4"/>
      <c r="P51" s="4"/>
    </row>
    <row r="52" spans="1:16" x14ac:dyDescent="0.25">
      <c r="A52" s="4" t="str">
        <f t="shared" ref="A52" si="18">A20</f>
        <v>Groceries</v>
      </c>
      <c r="B52" s="4">
        <f t="shared" si="5"/>
        <v>300</v>
      </c>
      <c r="C52" s="4">
        <f>SUM($B20:C20)</f>
        <v>300</v>
      </c>
      <c r="D52" s="4">
        <f>SUM($B20:D20)</f>
        <v>300</v>
      </c>
      <c r="E52" s="4">
        <f>SUM($B20:E20)</f>
        <v>320</v>
      </c>
      <c r="F52" s="4">
        <f>SUM($B20:F20)</f>
        <v>320</v>
      </c>
      <c r="G52" s="4">
        <f>SUM($B20:G20)</f>
        <v>320</v>
      </c>
      <c r="H52" s="4">
        <f>SUM($B20:H20)</f>
        <v>320</v>
      </c>
      <c r="I52" s="4">
        <f>SUM($B20:I20)</f>
        <v>320</v>
      </c>
      <c r="J52" s="4">
        <f>SUM($B20:J20)</f>
        <v>320</v>
      </c>
      <c r="K52" s="4">
        <f>SUM($B20:K20)</f>
        <v>320</v>
      </c>
      <c r="L52" s="4">
        <f>SUM($B20:L20)</f>
        <v>320</v>
      </c>
      <c r="M52" s="4">
        <f>SUM($B20:M20)</f>
        <v>320</v>
      </c>
      <c r="N52" s="4"/>
      <c r="O52" s="4"/>
      <c r="P52" s="4"/>
    </row>
    <row r="53" spans="1:16" x14ac:dyDescent="0.25">
      <c r="A53" s="4" t="str">
        <f t="shared" ref="A53" si="19">A21</f>
        <v>Clothing</v>
      </c>
      <c r="B53" s="4">
        <f t="shared" si="5"/>
        <v>25</v>
      </c>
      <c r="C53" s="4">
        <f>SUM($B21:C21)</f>
        <v>25</v>
      </c>
      <c r="D53" s="4">
        <f>SUM($B21:D21)</f>
        <v>25</v>
      </c>
      <c r="E53" s="4">
        <f>SUM($B21:E21)</f>
        <v>35</v>
      </c>
      <c r="F53" s="4">
        <f>SUM($B21:F21)</f>
        <v>35</v>
      </c>
      <c r="G53" s="4">
        <f>SUM($B21:G21)</f>
        <v>35</v>
      </c>
      <c r="H53" s="4">
        <f>SUM($B21:H21)</f>
        <v>35</v>
      </c>
      <c r="I53" s="4">
        <f>SUM($B21:I21)</f>
        <v>35</v>
      </c>
      <c r="J53" s="4">
        <f>SUM($B21:J21)</f>
        <v>35</v>
      </c>
      <c r="K53" s="4">
        <f>SUM($B21:K21)</f>
        <v>35</v>
      </c>
      <c r="L53" s="4">
        <f>SUM($B21:L21)</f>
        <v>35</v>
      </c>
      <c r="M53" s="4">
        <f>SUM($B21:M21)</f>
        <v>35</v>
      </c>
      <c r="N53" s="4"/>
      <c r="O53" s="4"/>
      <c r="P53" s="4"/>
    </row>
    <row r="54" spans="1:16" x14ac:dyDescent="0.25">
      <c r="A54" s="4" t="str">
        <f t="shared" ref="A54" si="20">A22</f>
        <v>Misc.</v>
      </c>
      <c r="B54" s="4">
        <f t="shared" si="5"/>
        <v>50</v>
      </c>
      <c r="C54" s="4">
        <f>SUM($B22:C22)</f>
        <v>50</v>
      </c>
      <c r="D54" s="4">
        <f>SUM($B22:D22)</f>
        <v>50</v>
      </c>
      <c r="E54" s="4">
        <f>SUM($B22:E22)</f>
        <v>60</v>
      </c>
      <c r="F54" s="4">
        <f>SUM($B22:F22)</f>
        <v>60</v>
      </c>
      <c r="G54" s="4">
        <f>SUM($B22:G22)</f>
        <v>60</v>
      </c>
      <c r="H54" s="4">
        <f>SUM($B22:H22)</f>
        <v>60</v>
      </c>
      <c r="I54" s="4">
        <f>SUM($B22:I22)</f>
        <v>60</v>
      </c>
      <c r="J54" s="4">
        <f>SUM($B22:J22)</f>
        <v>60</v>
      </c>
      <c r="K54" s="4">
        <f>SUM($B22:K22)</f>
        <v>60</v>
      </c>
      <c r="L54" s="4">
        <f>SUM($B22:L22)</f>
        <v>60</v>
      </c>
      <c r="M54" s="4">
        <f>SUM($B22:M22)</f>
        <v>60</v>
      </c>
      <c r="N54" s="4"/>
      <c r="O54" s="4"/>
      <c r="P54" s="4"/>
    </row>
    <row r="55" spans="1:16" x14ac:dyDescent="0.25">
      <c r="A55" s="29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 x14ac:dyDescent="0.25">
      <c r="A56" s="30" t="s">
        <v>52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 x14ac:dyDescent="0.25">
      <c r="A57" s="4" t="str">
        <f t="shared" ref="A57" si="21">A25</f>
        <v>Entertainment</v>
      </c>
      <c r="B57" s="4">
        <f>B25</f>
        <v>150</v>
      </c>
      <c r="C57" s="4">
        <f>SUM($B25:C25)</f>
        <v>150</v>
      </c>
      <c r="D57" s="4">
        <f>SUM($B25:D25)</f>
        <v>150</v>
      </c>
      <c r="E57" s="4">
        <f>SUM($B25:E25)</f>
        <v>150</v>
      </c>
      <c r="F57" s="4">
        <f>SUM($B25:F25)</f>
        <v>150</v>
      </c>
      <c r="G57" s="4">
        <f>SUM($B25:G25)</f>
        <v>150</v>
      </c>
      <c r="H57" s="4">
        <f>SUM($B25:H25)</f>
        <v>150</v>
      </c>
      <c r="I57" s="4">
        <f>SUM($B25:I25)</f>
        <v>150</v>
      </c>
      <c r="J57" s="4">
        <f>SUM($B25:J25)</f>
        <v>150</v>
      </c>
      <c r="K57" s="4">
        <f>SUM($B25:K25)</f>
        <v>150</v>
      </c>
      <c r="L57" s="4">
        <f>SUM($B25:L25)</f>
        <v>150</v>
      </c>
      <c r="M57" s="4">
        <f>SUM($B25:M25)</f>
        <v>150</v>
      </c>
      <c r="N57" s="4"/>
      <c r="O57" s="4"/>
      <c r="P57" s="4"/>
    </row>
    <row r="58" spans="1:16" x14ac:dyDescent="0.25">
      <c r="A58" s="4" t="str">
        <f t="shared" ref="A58" si="22">A26</f>
        <v>Travel</v>
      </c>
      <c r="B58" s="4">
        <f>B26</f>
        <v>200</v>
      </c>
      <c r="C58" s="4">
        <f>SUM($B26:C26)</f>
        <v>200</v>
      </c>
      <c r="D58" s="4">
        <f>SUM($B26:D26)</f>
        <v>200</v>
      </c>
      <c r="E58" s="4">
        <f>SUM($B26:E26)</f>
        <v>200</v>
      </c>
      <c r="F58" s="4">
        <f>SUM($B26:F26)</f>
        <v>200</v>
      </c>
      <c r="G58" s="4">
        <f>SUM($B26:G26)</f>
        <v>200</v>
      </c>
      <c r="H58" s="4">
        <f>SUM($B26:H26)</f>
        <v>200</v>
      </c>
      <c r="I58" s="4">
        <f>SUM($B26:I26)</f>
        <v>200</v>
      </c>
      <c r="J58" s="4">
        <f>SUM($B26:J26)</f>
        <v>200</v>
      </c>
      <c r="K58" s="4">
        <f>SUM($B26:K26)</f>
        <v>200</v>
      </c>
      <c r="L58" s="4">
        <f>SUM($B26:L26)</f>
        <v>200</v>
      </c>
      <c r="M58" s="4">
        <f>SUM($B26:M26)</f>
        <v>200</v>
      </c>
      <c r="N58" s="4"/>
      <c r="O58" s="4"/>
      <c r="P58" s="4"/>
    </row>
    <row r="59" spans="1:16" x14ac:dyDescent="0.25">
      <c r="A59" s="1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ht="15.75" x14ac:dyDescent="0.25">
      <c r="A60" s="15" t="str">
        <f t="shared" ref="A60" si="23">A28</f>
        <v>Total Expenses</v>
      </c>
      <c r="B60" s="15">
        <f>SUM(B38:B58)</f>
        <v>2315</v>
      </c>
      <c r="C60" s="15">
        <f t="shared" ref="C60:M60" si="24">SUM(C38:C58)</f>
        <v>2315</v>
      </c>
      <c r="D60" s="15">
        <f t="shared" si="24"/>
        <v>2315</v>
      </c>
      <c r="E60" s="15">
        <f t="shared" si="24"/>
        <v>2375</v>
      </c>
      <c r="F60" s="15">
        <f t="shared" si="24"/>
        <v>2385</v>
      </c>
      <c r="G60" s="15">
        <f t="shared" si="24"/>
        <v>3245</v>
      </c>
      <c r="H60" s="15">
        <f t="shared" si="24"/>
        <v>3645</v>
      </c>
      <c r="I60" s="15">
        <f t="shared" si="24"/>
        <v>3645</v>
      </c>
      <c r="J60" s="15">
        <f t="shared" si="24"/>
        <v>3645</v>
      </c>
      <c r="K60" s="15">
        <f t="shared" si="24"/>
        <v>3645</v>
      </c>
      <c r="L60" s="15">
        <f t="shared" si="24"/>
        <v>3645</v>
      </c>
      <c r="M60" s="15">
        <f t="shared" si="24"/>
        <v>3645</v>
      </c>
      <c r="N60" s="15"/>
      <c r="O60" s="15"/>
      <c r="P60" s="15"/>
    </row>
    <row r="61" spans="1:16" x14ac:dyDescent="0.25">
      <c r="A61" s="31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ht="15.75" x14ac:dyDescent="0.25">
      <c r="A62" s="15" t="str">
        <f t="shared" ref="A62" si="25">A30</f>
        <v>Net after expenses</v>
      </c>
      <c r="B62" s="15">
        <f>+B36-B60</f>
        <v>1082.7624000000001</v>
      </c>
      <c r="C62" s="15">
        <f t="shared" ref="C62:M62" si="26">+C36-C60</f>
        <v>4380.5248000000001</v>
      </c>
      <c r="D62" s="15">
        <f t="shared" si="26"/>
        <v>7678.2872000000007</v>
      </c>
      <c r="E62" s="15">
        <f t="shared" si="26"/>
        <v>10916.0496</v>
      </c>
      <c r="F62" s="15">
        <f t="shared" si="26"/>
        <v>14242.476999999999</v>
      </c>
      <c r="G62" s="15">
        <f t="shared" si="26"/>
        <v>16680.239399999999</v>
      </c>
      <c r="H62" s="15">
        <f t="shared" si="26"/>
        <v>19578.001799999998</v>
      </c>
      <c r="I62" s="15">
        <f t="shared" si="26"/>
        <v>22875.764199999998</v>
      </c>
      <c r="J62" s="15">
        <f t="shared" si="26"/>
        <v>26173.526599999997</v>
      </c>
      <c r="K62" s="15">
        <f t="shared" si="26"/>
        <v>29471.288999999997</v>
      </c>
      <c r="L62" s="15">
        <f t="shared" si="26"/>
        <v>32769.051399999997</v>
      </c>
      <c r="M62" s="15">
        <f t="shared" si="26"/>
        <v>36066.813799999996</v>
      </c>
      <c r="N62" s="15"/>
      <c r="O62" s="15"/>
      <c r="P62" s="15"/>
    </row>
  </sheetData>
  <pageMargins left="0.7" right="0.7" top="0.75" bottom="0.75" header="0.3" footer="0.3"/>
  <pageSetup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E2D5F-BA94-4295-9777-0B0D113601E4}">
  <dimension ref="B2:O52"/>
  <sheetViews>
    <sheetView workbookViewId="0">
      <selection activeCell="D28" sqref="D28"/>
    </sheetView>
  </sheetViews>
  <sheetFormatPr defaultRowHeight="15" x14ac:dyDescent="0.25"/>
  <cols>
    <col min="1" max="1" width="2.5703125" customWidth="1"/>
    <col min="2" max="2" width="23.5703125" customWidth="1"/>
    <col min="3" max="3" width="10.5703125" customWidth="1"/>
    <col min="4" max="4" width="10.85546875" bestFit="1" customWidth="1"/>
    <col min="5" max="5" width="9" bestFit="1" customWidth="1"/>
    <col min="6" max="9" width="8.85546875" bestFit="1" customWidth="1"/>
    <col min="10" max="10" width="9" bestFit="1" customWidth="1"/>
    <col min="11" max="15" width="8.85546875" bestFit="1" customWidth="1"/>
  </cols>
  <sheetData>
    <row r="2" spans="2:15" ht="18" x14ac:dyDescent="0.25">
      <c r="B2" s="25" t="s">
        <v>61</v>
      </c>
    </row>
    <row r="3" spans="2:15" ht="18" x14ac:dyDescent="0.25">
      <c r="B3" s="2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5" x14ac:dyDescent="0.25">
      <c r="B4" s="2"/>
      <c r="C4" s="2" t="s">
        <v>75</v>
      </c>
      <c r="D4" s="2" t="s">
        <v>0</v>
      </c>
      <c r="E4" s="2" t="s">
        <v>1</v>
      </c>
      <c r="F4" s="2" t="s">
        <v>2</v>
      </c>
      <c r="G4" s="2" t="s">
        <v>3</v>
      </c>
      <c r="H4" s="2" t="s">
        <v>4</v>
      </c>
      <c r="I4" s="2" t="s">
        <v>5</v>
      </c>
      <c r="J4" s="2" t="s">
        <v>6</v>
      </c>
      <c r="K4" s="2" t="s">
        <v>7</v>
      </c>
      <c r="L4" s="2" t="s">
        <v>8</v>
      </c>
      <c r="M4" s="2" t="s">
        <v>9</v>
      </c>
      <c r="N4" s="2" t="s">
        <v>10</v>
      </c>
      <c r="O4" s="2" t="s">
        <v>11</v>
      </c>
    </row>
    <row r="5" spans="2:15" s="12" customFormat="1" ht="15.75" x14ac:dyDescent="0.25">
      <c r="B5" s="10" t="s">
        <v>12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2:15" x14ac:dyDescent="0.25">
      <c r="B6" s="3" t="s">
        <v>13</v>
      </c>
      <c r="C6" s="4">
        <f>SUM(D6:O6)</f>
        <v>48000</v>
      </c>
      <c r="D6" s="4">
        <v>4000</v>
      </c>
      <c r="E6" s="4">
        <v>4000</v>
      </c>
      <c r="F6" s="4">
        <v>4000</v>
      </c>
      <c r="G6" s="4">
        <v>4000</v>
      </c>
      <c r="H6" s="4">
        <v>4000</v>
      </c>
      <c r="I6" s="4">
        <v>4000</v>
      </c>
      <c r="J6" s="4">
        <v>4000</v>
      </c>
      <c r="K6" s="4">
        <v>4000</v>
      </c>
      <c r="L6" s="4">
        <v>4000</v>
      </c>
      <c r="M6" s="4">
        <v>4000</v>
      </c>
      <c r="N6" s="4">
        <v>4000</v>
      </c>
      <c r="O6" s="4">
        <v>4000</v>
      </c>
    </row>
    <row r="7" spans="2:15" x14ac:dyDescent="0.25">
      <c r="B7" s="3" t="s">
        <v>14</v>
      </c>
      <c r="C7" s="4">
        <f t="shared" ref="C7:C9" si="0">SUM(D7:O7)</f>
        <v>0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 x14ac:dyDescent="0.25">
      <c r="B8" s="3" t="s">
        <v>15</v>
      </c>
      <c r="C8" s="4">
        <f t="shared" si="0"/>
        <v>50</v>
      </c>
      <c r="D8" s="4"/>
      <c r="E8" s="4"/>
      <c r="F8" s="4"/>
      <c r="G8" s="4"/>
      <c r="H8" s="4">
        <v>50</v>
      </c>
      <c r="I8" s="4"/>
      <c r="J8" s="4"/>
      <c r="K8" s="4"/>
      <c r="L8" s="4"/>
      <c r="M8" s="4"/>
      <c r="N8" s="4"/>
      <c r="O8" s="4"/>
    </row>
    <row r="9" spans="2:15" x14ac:dyDescent="0.25">
      <c r="B9" s="3" t="s">
        <v>16</v>
      </c>
      <c r="C9" s="4">
        <f t="shared" si="0"/>
        <v>0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5" s="12" customFormat="1" ht="15.75" x14ac:dyDescent="0.25">
      <c r="B10" s="13" t="s">
        <v>17</v>
      </c>
      <c r="C10" s="15">
        <f>SUM(C6:C9)</f>
        <v>48050</v>
      </c>
      <c r="D10" s="15">
        <f>SUM(D6:D9)</f>
        <v>4000</v>
      </c>
      <c r="E10" s="15">
        <f t="shared" ref="E10:O10" si="1">SUM(E6:E9)</f>
        <v>4000</v>
      </c>
      <c r="F10" s="15">
        <f t="shared" si="1"/>
        <v>4000</v>
      </c>
      <c r="G10" s="15">
        <f t="shared" si="1"/>
        <v>4000</v>
      </c>
      <c r="H10" s="15">
        <f t="shared" si="1"/>
        <v>4050</v>
      </c>
      <c r="I10" s="15">
        <f t="shared" si="1"/>
        <v>4000</v>
      </c>
      <c r="J10" s="15">
        <f t="shared" si="1"/>
        <v>4000</v>
      </c>
      <c r="K10" s="15">
        <f t="shared" si="1"/>
        <v>4000</v>
      </c>
      <c r="L10" s="15">
        <f t="shared" si="1"/>
        <v>4000</v>
      </c>
      <c r="M10" s="15">
        <f t="shared" si="1"/>
        <v>4000</v>
      </c>
      <c r="N10" s="15">
        <f t="shared" si="1"/>
        <v>4000</v>
      </c>
      <c r="O10" s="15">
        <f t="shared" si="1"/>
        <v>4000</v>
      </c>
    </row>
    <row r="11" spans="2:15" x14ac:dyDescent="0.25">
      <c r="B11" s="3"/>
      <c r="C11" s="1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2:15" x14ac:dyDescent="0.25">
      <c r="B12" s="3" t="s">
        <v>18</v>
      </c>
      <c r="C12" s="40">
        <f>SUM(D12:O12)</f>
        <v>13848</v>
      </c>
      <c r="D12" s="40">
        <f>IF(D10&gt;($D$32-1),$D$32,D10)</f>
        <v>1154</v>
      </c>
      <c r="E12" s="40">
        <f t="shared" ref="E12:O12" si="2">IF(E10&gt;($D$32-1),$D$32,E10)</f>
        <v>1154</v>
      </c>
      <c r="F12" s="40">
        <f t="shared" si="2"/>
        <v>1154</v>
      </c>
      <c r="G12" s="40">
        <f t="shared" si="2"/>
        <v>1154</v>
      </c>
      <c r="H12" s="40">
        <f t="shared" si="2"/>
        <v>1154</v>
      </c>
      <c r="I12" s="40">
        <f t="shared" si="2"/>
        <v>1154</v>
      </c>
      <c r="J12" s="40">
        <f t="shared" si="2"/>
        <v>1154</v>
      </c>
      <c r="K12" s="40">
        <f t="shared" si="2"/>
        <v>1154</v>
      </c>
      <c r="L12" s="40">
        <f t="shared" si="2"/>
        <v>1154</v>
      </c>
      <c r="M12" s="40">
        <f t="shared" si="2"/>
        <v>1154</v>
      </c>
      <c r="N12" s="40">
        <f t="shared" si="2"/>
        <v>1154</v>
      </c>
      <c r="O12" s="40">
        <f t="shared" si="2"/>
        <v>1154</v>
      </c>
    </row>
    <row r="13" spans="2:15" s="12" customFormat="1" ht="15.75" x14ac:dyDescent="0.25">
      <c r="B13" s="13" t="s">
        <v>19</v>
      </c>
      <c r="C13" s="41">
        <f>+C10-C12</f>
        <v>34202</v>
      </c>
      <c r="D13" s="41">
        <f>+D10-D12</f>
        <v>2846</v>
      </c>
      <c r="E13" s="41">
        <f t="shared" ref="E13:O13" si="3">+E10-E12</f>
        <v>2846</v>
      </c>
      <c r="F13" s="41">
        <f t="shared" si="3"/>
        <v>2846</v>
      </c>
      <c r="G13" s="41">
        <f t="shared" si="3"/>
        <v>2846</v>
      </c>
      <c r="H13" s="41">
        <f t="shared" si="3"/>
        <v>2896</v>
      </c>
      <c r="I13" s="41">
        <f t="shared" si="3"/>
        <v>2846</v>
      </c>
      <c r="J13" s="41">
        <f t="shared" si="3"/>
        <v>2846</v>
      </c>
      <c r="K13" s="41">
        <f t="shared" si="3"/>
        <v>2846</v>
      </c>
      <c r="L13" s="41">
        <f t="shared" si="3"/>
        <v>2846</v>
      </c>
      <c r="M13" s="41">
        <f t="shared" si="3"/>
        <v>2846</v>
      </c>
      <c r="N13" s="41">
        <f t="shared" si="3"/>
        <v>2846</v>
      </c>
      <c r="O13" s="41">
        <f t="shared" si="3"/>
        <v>2846</v>
      </c>
    </row>
    <row r="14" spans="2:15" x14ac:dyDescent="0.25">
      <c r="B14" s="3"/>
      <c r="C14" s="1"/>
      <c r="D14" s="5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2:15" x14ac:dyDescent="0.25">
      <c r="B15" s="3" t="s">
        <v>20</v>
      </c>
      <c r="C15" s="40">
        <f t="shared" ref="C15:C16" si="4">SUM(D15:O15)</f>
        <v>100</v>
      </c>
      <c r="D15" s="1">
        <v>100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2:15" s="12" customFormat="1" ht="15.75" x14ac:dyDescent="0.25">
      <c r="B16" s="10" t="s">
        <v>21</v>
      </c>
      <c r="C16" s="40">
        <f t="shared" si="4"/>
        <v>100</v>
      </c>
      <c r="D16" s="21">
        <f>D15</f>
        <v>100</v>
      </c>
      <c r="E16" s="28">
        <f t="shared" ref="E16:O16" si="5">E15</f>
        <v>0</v>
      </c>
      <c r="F16" s="28">
        <f t="shared" si="5"/>
        <v>0</v>
      </c>
      <c r="G16" s="28">
        <f t="shared" si="5"/>
        <v>0</v>
      </c>
      <c r="H16" s="28">
        <f t="shared" si="5"/>
        <v>0</v>
      </c>
      <c r="I16" s="28">
        <f t="shared" si="5"/>
        <v>0</v>
      </c>
      <c r="J16" s="28">
        <f t="shared" si="5"/>
        <v>0</v>
      </c>
      <c r="K16" s="28">
        <f t="shared" si="5"/>
        <v>0</v>
      </c>
      <c r="L16" s="28">
        <f t="shared" si="5"/>
        <v>0</v>
      </c>
      <c r="M16" s="28">
        <f t="shared" si="5"/>
        <v>0</v>
      </c>
      <c r="N16" s="28">
        <f t="shared" si="5"/>
        <v>0</v>
      </c>
      <c r="O16" s="28">
        <f t="shared" si="5"/>
        <v>0</v>
      </c>
    </row>
    <row r="17" spans="2:15" x14ac:dyDescent="0.25">
      <c r="B17" s="6"/>
      <c r="C17" s="1"/>
      <c r="D17" s="1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2:15" s="12" customFormat="1" ht="15.75" x14ac:dyDescent="0.25">
      <c r="B18" s="10" t="s">
        <v>58</v>
      </c>
      <c r="C18" s="41">
        <f>SUM(D18:O18)</f>
        <v>48150</v>
      </c>
      <c r="D18" s="15">
        <f>+D10+D16</f>
        <v>4100</v>
      </c>
      <c r="E18" s="15">
        <f t="shared" ref="E18:O18" si="6">+E10+E16</f>
        <v>4000</v>
      </c>
      <c r="F18" s="15">
        <f t="shared" si="6"/>
        <v>4000</v>
      </c>
      <c r="G18" s="15">
        <f t="shared" si="6"/>
        <v>4000</v>
      </c>
      <c r="H18" s="15">
        <f t="shared" si="6"/>
        <v>4050</v>
      </c>
      <c r="I18" s="15">
        <f t="shared" si="6"/>
        <v>4000</v>
      </c>
      <c r="J18" s="15">
        <f t="shared" si="6"/>
        <v>4000</v>
      </c>
      <c r="K18" s="15">
        <f t="shared" si="6"/>
        <v>4000</v>
      </c>
      <c r="L18" s="15">
        <f t="shared" si="6"/>
        <v>4000</v>
      </c>
      <c r="M18" s="15">
        <f t="shared" si="6"/>
        <v>4000</v>
      </c>
      <c r="N18" s="15">
        <f t="shared" si="6"/>
        <v>4000</v>
      </c>
      <c r="O18" s="15">
        <f t="shared" si="6"/>
        <v>4000</v>
      </c>
    </row>
    <row r="19" spans="2:15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2:15" s="12" customFormat="1" ht="15.75" x14ac:dyDescent="0.25">
      <c r="B20" s="14" t="s">
        <v>22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2:15" x14ac:dyDescent="0.25">
      <c r="B21" s="7" t="s">
        <v>23</v>
      </c>
      <c r="C21" s="40">
        <f t="shared" ref="C21:C25" si="7">SUM(D21:O21)</f>
        <v>3883.8000000000006</v>
      </c>
      <c r="D21" s="42">
        <f>IF(D13&gt;0,IF(D13&gt;$C$34,IF(D13&gt;$C$35,IF(D13&gt;$C$36,IF(D13&gt;$C$37,((D13-$C$37)*$D$37)+$E$36,((D13-$C$36)*$D$36)+$E$35),((D13-$C$35)*$D$35)+$E$34),((D13-$C$34)*$D$34)+$E$33),D13*$D$33),0)</f>
        <v>323.14999999999998</v>
      </c>
      <c r="E21" s="42">
        <f t="shared" ref="E21:O21" si="8">IF(E13&gt;0,IF(E13&gt;$C$34,IF(E13&gt;$C$35,IF(E13&gt;$C$36,IF(E13&gt;$C$37,((E13-$C$37)*$D$37)+$E$36,((E13-$C$36)*$D$36)+$E$35),((E13-$C$35)*$D$35)+$E$34),((E13-$C$34)*$D$34)+$E$33),E13*$D$33),0)</f>
        <v>323.14999999999998</v>
      </c>
      <c r="F21" s="42">
        <f t="shared" si="8"/>
        <v>323.14999999999998</v>
      </c>
      <c r="G21" s="42">
        <f t="shared" si="8"/>
        <v>323.14999999999998</v>
      </c>
      <c r="H21" s="42">
        <f t="shared" si="8"/>
        <v>329.15</v>
      </c>
      <c r="I21" s="42">
        <f t="shared" si="8"/>
        <v>323.14999999999998</v>
      </c>
      <c r="J21" s="42">
        <f t="shared" si="8"/>
        <v>323.14999999999998</v>
      </c>
      <c r="K21" s="42">
        <f t="shared" si="8"/>
        <v>323.14999999999998</v>
      </c>
      <c r="L21" s="42">
        <f t="shared" si="8"/>
        <v>323.14999999999998</v>
      </c>
      <c r="M21" s="42">
        <f t="shared" si="8"/>
        <v>323.14999999999998</v>
      </c>
      <c r="N21" s="42">
        <f t="shared" si="8"/>
        <v>323.14999999999998</v>
      </c>
      <c r="O21" s="42">
        <f t="shared" si="8"/>
        <v>323.14999999999998</v>
      </c>
    </row>
    <row r="22" spans="2:15" x14ac:dyDescent="0.25">
      <c r="B22" s="7" t="s">
        <v>24</v>
      </c>
      <c r="C22" s="40">
        <f t="shared" si="7"/>
        <v>974.66119999999978</v>
      </c>
      <c r="D22" s="40">
        <f>IF(D10&gt;$C$41,(IF(D10&gt;$C$42,(IF(D10&gt;$C$43,(IF(D10&gt;$C$44,(((D10-$C$44)*$D$44)+$E$44),((D10-$C$43)*$D$43)+$E$43)),((D10-$C$42)*$D$42)+$E$42)),((D10-$C$41)*$D$41)+$E$41)),0)</f>
        <v>81.087599999999995</v>
      </c>
      <c r="E22" s="40">
        <f t="shared" ref="E22:O22" si="9">IF(E10&gt;$C$41,(IF(E10&gt;$C$42,(IF(E10&gt;$C$43,(IF(E10&gt;$C$44,(((E10-$C$44)*$D$44)+$E$44),((E10-$C$43)*$D$43)+$E$43)),((E10-$C$42)*$D$42)+$E$42)),((E10-$C$41)*$D$41)+$E$41)),0)</f>
        <v>81.087599999999995</v>
      </c>
      <c r="F22" s="40">
        <f>IF(F10&gt;$C$41,(IF(F10&gt;$C$42,(IF(F10&gt;$C$43,(IF(F10&gt;$C$44,(((F10-$C$44)*$D$44)+$E$44),((F10-$C$43)*$D$43)+$E$43)),((F10-$C$42)*$D$42)+$E$42)),((F10-$C$41)*$D$41)+$E$41)),0)</f>
        <v>81.087599999999995</v>
      </c>
      <c r="G22" s="40">
        <f t="shared" si="9"/>
        <v>81.087599999999995</v>
      </c>
      <c r="H22" s="40">
        <f t="shared" si="9"/>
        <v>82.697599999999994</v>
      </c>
      <c r="I22" s="40">
        <f>IF(I10&gt;$C$41,(IF(I10&gt;$C$42,(IF(I10&gt;$C$43,(IF(I10&gt;$C$44,(((I10-$C$44)*$D$44)+$E$44),((I10-$C$43)*$D$43)+$E$43)),((I10-$C$42)*$D$42)+$E$42)),((I10-$C$41)*$D$41)+$E$41)),0)</f>
        <v>81.087599999999995</v>
      </c>
      <c r="J22" s="40">
        <f t="shared" si="9"/>
        <v>81.087599999999995</v>
      </c>
      <c r="K22" s="40">
        <f t="shared" si="9"/>
        <v>81.087599999999995</v>
      </c>
      <c r="L22" s="40">
        <f t="shared" si="9"/>
        <v>81.087599999999995</v>
      </c>
      <c r="M22" s="40">
        <f t="shared" si="9"/>
        <v>81.087599999999995</v>
      </c>
      <c r="N22" s="40">
        <f t="shared" si="9"/>
        <v>81.087599999999995</v>
      </c>
      <c r="O22" s="40">
        <f t="shared" si="9"/>
        <v>81.087599999999995</v>
      </c>
    </row>
    <row r="23" spans="2:15" x14ac:dyDescent="0.25">
      <c r="B23" s="7" t="s">
        <v>25</v>
      </c>
      <c r="C23" s="40">
        <f t="shared" si="7"/>
        <v>0</v>
      </c>
      <c r="D23" s="40">
        <f>D10*$D$50</f>
        <v>0</v>
      </c>
      <c r="E23" s="40">
        <f t="shared" ref="E23:O23" si="10">E10*$D$50</f>
        <v>0</v>
      </c>
      <c r="F23" s="40">
        <f t="shared" si="10"/>
        <v>0</v>
      </c>
      <c r="G23" s="40">
        <f t="shared" si="10"/>
        <v>0</v>
      </c>
      <c r="H23" s="40">
        <f t="shared" si="10"/>
        <v>0</v>
      </c>
      <c r="I23" s="40">
        <f t="shared" si="10"/>
        <v>0</v>
      </c>
      <c r="J23" s="40">
        <f t="shared" si="10"/>
        <v>0</v>
      </c>
      <c r="K23" s="40">
        <f t="shared" si="10"/>
        <v>0</v>
      </c>
      <c r="L23" s="40">
        <f t="shared" si="10"/>
        <v>0</v>
      </c>
      <c r="M23" s="40">
        <f t="shared" si="10"/>
        <v>0</v>
      </c>
      <c r="N23" s="40">
        <f t="shared" si="10"/>
        <v>0</v>
      </c>
      <c r="O23" s="40">
        <f t="shared" si="10"/>
        <v>0</v>
      </c>
    </row>
    <row r="24" spans="2:15" x14ac:dyDescent="0.25">
      <c r="B24" s="7" t="s">
        <v>26</v>
      </c>
      <c r="C24" s="40">
        <f t="shared" si="7"/>
        <v>2979.1</v>
      </c>
      <c r="D24" s="40">
        <f>D10*$D$46</f>
        <v>248</v>
      </c>
      <c r="E24" s="40">
        <f t="shared" ref="E24:O24" si="11">E10*$D$46</f>
        <v>248</v>
      </c>
      <c r="F24" s="40">
        <f t="shared" si="11"/>
        <v>248</v>
      </c>
      <c r="G24" s="40">
        <f t="shared" si="11"/>
        <v>248</v>
      </c>
      <c r="H24" s="40">
        <f t="shared" si="11"/>
        <v>251.1</v>
      </c>
      <c r="I24" s="40">
        <f t="shared" si="11"/>
        <v>248</v>
      </c>
      <c r="J24" s="40">
        <f t="shared" si="11"/>
        <v>248</v>
      </c>
      <c r="K24" s="40">
        <f t="shared" si="11"/>
        <v>248</v>
      </c>
      <c r="L24" s="40">
        <f t="shared" si="11"/>
        <v>248</v>
      </c>
      <c r="M24" s="40">
        <f t="shared" si="11"/>
        <v>248</v>
      </c>
      <c r="N24" s="40">
        <f t="shared" si="11"/>
        <v>248</v>
      </c>
      <c r="O24" s="40">
        <f t="shared" si="11"/>
        <v>248</v>
      </c>
    </row>
    <row r="25" spans="2:15" x14ac:dyDescent="0.25">
      <c r="B25" s="7" t="s">
        <v>27</v>
      </c>
      <c r="C25" s="40">
        <f t="shared" si="7"/>
        <v>600.625</v>
      </c>
      <c r="D25" s="40">
        <f>D10*$D$48</f>
        <v>50</v>
      </c>
      <c r="E25" s="40">
        <f t="shared" ref="E25:O25" si="12">E10*$D$48</f>
        <v>50</v>
      </c>
      <c r="F25" s="40">
        <f t="shared" si="12"/>
        <v>50</v>
      </c>
      <c r="G25" s="40">
        <f t="shared" si="12"/>
        <v>50</v>
      </c>
      <c r="H25" s="40">
        <f t="shared" si="12"/>
        <v>50.625</v>
      </c>
      <c r="I25" s="40">
        <f t="shared" si="12"/>
        <v>50</v>
      </c>
      <c r="J25" s="40">
        <f t="shared" si="12"/>
        <v>50</v>
      </c>
      <c r="K25" s="40">
        <f t="shared" si="12"/>
        <v>50</v>
      </c>
      <c r="L25" s="40">
        <f t="shared" si="12"/>
        <v>50</v>
      </c>
      <c r="M25" s="40">
        <f t="shared" si="12"/>
        <v>50</v>
      </c>
      <c r="N25" s="40">
        <f t="shared" si="12"/>
        <v>50</v>
      </c>
      <c r="O25" s="40">
        <f t="shared" si="12"/>
        <v>50</v>
      </c>
    </row>
    <row r="26" spans="2:15" s="12" customFormat="1" ht="15.75" x14ac:dyDescent="0.25">
      <c r="B26" s="16" t="s">
        <v>57</v>
      </c>
      <c r="C26" s="41">
        <f>SUM(C21:C25)</f>
        <v>8438.1862000000001</v>
      </c>
      <c r="D26" s="36">
        <f>SUM(D21:D25)</f>
        <v>702.23759999999993</v>
      </c>
      <c r="E26" s="36">
        <f t="shared" ref="E26:O26" si="13">SUM(E21:E25)</f>
        <v>702.23759999999993</v>
      </c>
      <c r="F26" s="36">
        <f t="shared" si="13"/>
        <v>702.23759999999993</v>
      </c>
      <c r="G26" s="36">
        <f t="shared" si="13"/>
        <v>702.23759999999993</v>
      </c>
      <c r="H26" s="36">
        <f t="shared" si="13"/>
        <v>713.57259999999997</v>
      </c>
      <c r="I26" s="36">
        <f t="shared" si="13"/>
        <v>702.23759999999993</v>
      </c>
      <c r="J26" s="36">
        <f t="shared" si="13"/>
        <v>702.23759999999993</v>
      </c>
      <c r="K26" s="36">
        <f t="shared" si="13"/>
        <v>702.23759999999993</v>
      </c>
      <c r="L26" s="36">
        <f t="shared" si="13"/>
        <v>702.23759999999993</v>
      </c>
      <c r="M26" s="36">
        <f t="shared" si="13"/>
        <v>702.23759999999993</v>
      </c>
      <c r="N26" s="36">
        <f t="shared" si="13"/>
        <v>702.23759999999993</v>
      </c>
      <c r="O26" s="36">
        <f t="shared" si="13"/>
        <v>702.23759999999993</v>
      </c>
    </row>
    <row r="27" spans="2:15" x14ac:dyDescent="0.25">
      <c r="B27" s="7"/>
      <c r="C27" s="1"/>
      <c r="D27" s="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2:15" ht="15.75" x14ac:dyDescent="0.25">
      <c r="B28" s="16" t="s">
        <v>99</v>
      </c>
      <c r="C28" s="43">
        <f>+C18-C26</f>
        <v>39711.813800000004</v>
      </c>
      <c r="D28" s="43">
        <f>+D18-D26</f>
        <v>3397.7624000000001</v>
      </c>
      <c r="E28" s="43">
        <f t="shared" ref="E28:O28" si="14">+E18-E26</f>
        <v>3297.7624000000001</v>
      </c>
      <c r="F28" s="43">
        <f t="shared" si="14"/>
        <v>3297.7624000000001</v>
      </c>
      <c r="G28" s="43">
        <f t="shared" si="14"/>
        <v>3297.7624000000001</v>
      </c>
      <c r="H28" s="43">
        <f t="shared" si="14"/>
        <v>3336.4274</v>
      </c>
      <c r="I28" s="43">
        <f t="shared" si="14"/>
        <v>3297.7624000000001</v>
      </c>
      <c r="J28" s="43">
        <f t="shared" si="14"/>
        <v>3297.7624000000001</v>
      </c>
      <c r="K28" s="43">
        <f t="shared" si="14"/>
        <v>3297.7624000000001</v>
      </c>
      <c r="L28" s="43">
        <f t="shared" si="14"/>
        <v>3297.7624000000001</v>
      </c>
      <c r="M28" s="43">
        <f t="shared" si="14"/>
        <v>3297.7624000000001</v>
      </c>
      <c r="N28" s="43">
        <f t="shared" si="14"/>
        <v>3297.7624000000001</v>
      </c>
      <c r="O28" s="43">
        <f t="shared" si="14"/>
        <v>3297.7624000000001</v>
      </c>
    </row>
    <row r="29" spans="2:15" x14ac:dyDescent="0.25">
      <c r="B29" s="7"/>
      <c r="C29" s="1"/>
      <c r="D29" s="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2:15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2:15" x14ac:dyDescent="0.25">
      <c r="B31" s="1" t="s">
        <v>28</v>
      </c>
      <c r="C31" s="1">
        <v>13850</v>
      </c>
      <c r="D31" s="1">
        <v>27700</v>
      </c>
      <c r="E31" s="1"/>
      <c r="F31" s="1"/>
      <c r="G31" s="1"/>
      <c r="H31" s="1" t="s">
        <v>87</v>
      </c>
      <c r="I31" s="1"/>
      <c r="J31" s="1"/>
      <c r="K31" s="1"/>
      <c r="L31" s="1" t="s">
        <v>88</v>
      </c>
      <c r="M31" s="1"/>
      <c r="N31" s="1"/>
      <c r="O31" s="1"/>
    </row>
    <row r="32" spans="2:15" x14ac:dyDescent="0.25">
      <c r="B32" s="1"/>
      <c r="C32" s="1"/>
      <c r="D32" s="39">
        <f>IF(D10&gt;0,(IF(Comparison!$C$53=1,$H32,$L32)),0)</f>
        <v>1154</v>
      </c>
      <c r="E32" s="1"/>
      <c r="F32" s="1"/>
      <c r="G32" s="1"/>
      <c r="H32" s="1">
        <v>1154</v>
      </c>
      <c r="I32" s="1"/>
      <c r="J32" s="1"/>
      <c r="K32" s="1"/>
      <c r="L32" s="1">
        <v>2308</v>
      </c>
      <c r="M32" s="1"/>
      <c r="N32" s="1"/>
      <c r="O32" s="1"/>
    </row>
    <row r="33" spans="2:15" x14ac:dyDescent="0.25">
      <c r="B33" s="1" t="s">
        <v>89</v>
      </c>
      <c r="C33" s="1">
        <f>IF(Comparison!$C$53=1,G33,K33)</f>
        <v>0</v>
      </c>
      <c r="D33" s="1">
        <f>IF(Comparison!$C$53=1,H33,L33)</f>
        <v>0.1</v>
      </c>
      <c r="E33" s="39">
        <f>IF(Comparison!$C$53=1,I33,M33)</f>
        <v>91.67</v>
      </c>
      <c r="F33" s="1"/>
      <c r="G33" s="1">
        <v>0</v>
      </c>
      <c r="H33" s="1">
        <v>0.1</v>
      </c>
      <c r="I33" s="39">
        <v>91.67</v>
      </c>
      <c r="J33" s="1"/>
      <c r="K33" s="1">
        <v>0</v>
      </c>
      <c r="L33" s="1">
        <v>0.1</v>
      </c>
      <c r="M33" s="1">
        <v>183</v>
      </c>
      <c r="N33" s="1"/>
      <c r="O33" s="1"/>
    </row>
    <row r="34" spans="2:15" x14ac:dyDescent="0.25">
      <c r="B34" s="1"/>
      <c r="C34" s="1">
        <f>IF(Comparison!$C$53=1,G34,K34)</f>
        <v>917</v>
      </c>
      <c r="D34" s="1">
        <f>IF(Comparison!$C$53=1,H34,L34)</f>
        <v>0.12</v>
      </c>
      <c r="E34" s="39">
        <f>IF(Comparison!$C$53=1,I34,M34)</f>
        <v>539</v>
      </c>
      <c r="F34" s="1"/>
      <c r="G34" s="1">
        <v>917</v>
      </c>
      <c r="H34" s="1">
        <v>0.12</v>
      </c>
      <c r="I34" s="39">
        <v>539</v>
      </c>
      <c r="J34" s="1"/>
      <c r="K34" s="1">
        <v>1833</v>
      </c>
      <c r="L34" s="1">
        <v>0.12</v>
      </c>
      <c r="M34" s="1">
        <v>928</v>
      </c>
      <c r="N34" s="1"/>
      <c r="O34" s="1"/>
    </row>
    <row r="35" spans="2:15" x14ac:dyDescent="0.25">
      <c r="B35" s="1"/>
      <c r="C35" s="1">
        <f>IF(Comparison!$C$53=1,G35,K35)</f>
        <v>3727.08</v>
      </c>
      <c r="D35" s="1">
        <f>IF(Comparison!$C$53=1,H35,L35)</f>
        <v>0.22</v>
      </c>
      <c r="E35" s="39">
        <f>IF(Comparison!$C$53=1,I35,M35)</f>
        <v>2288</v>
      </c>
      <c r="F35" s="1"/>
      <c r="G35" s="1">
        <v>3727.08</v>
      </c>
      <c r="H35" s="1">
        <v>0.22</v>
      </c>
      <c r="I35" s="39">
        <v>2288</v>
      </c>
      <c r="J35" s="1"/>
      <c r="K35" s="1">
        <v>7454</v>
      </c>
      <c r="L35" s="1">
        <v>0.22</v>
      </c>
      <c r="M35" s="1">
        <v>2518</v>
      </c>
      <c r="N35" s="1"/>
      <c r="O35" s="1"/>
    </row>
    <row r="36" spans="2:15" x14ac:dyDescent="0.25">
      <c r="B36" s="1"/>
      <c r="C36" s="1">
        <f>IF(Comparison!$C$53=1,G36,K36)</f>
        <v>7947.92</v>
      </c>
      <c r="D36" s="1">
        <f>IF(Comparison!$C$53=1,H36,L36)</f>
        <v>0.24</v>
      </c>
      <c r="E36" s="39">
        <f>IF(Comparison!$C$53=1,I36,M36)</f>
        <v>5930</v>
      </c>
      <c r="F36" s="1"/>
      <c r="G36" s="1">
        <v>7947.92</v>
      </c>
      <c r="H36" s="1">
        <v>0.24</v>
      </c>
      <c r="I36" s="39">
        <v>5930</v>
      </c>
      <c r="J36" s="1"/>
      <c r="K36" s="1">
        <v>15896</v>
      </c>
      <c r="L36" s="1">
        <v>0.24</v>
      </c>
      <c r="M36" s="1">
        <v>5553</v>
      </c>
      <c r="N36" s="1"/>
      <c r="O36" s="1"/>
    </row>
    <row r="37" spans="2:15" x14ac:dyDescent="0.25">
      <c r="B37" s="1"/>
      <c r="C37" s="1">
        <f>IF(Comparison!$C$53=1,G37,K37)</f>
        <v>15175</v>
      </c>
      <c r="D37" s="1">
        <f>IF(Comparison!$C$53=1,H37,L37)</f>
        <v>0.32</v>
      </c>
      <c r="E37" s="39">
        <f>IF(Comparison!$C$53=1,I37,M37)</f>
        <v>12097</v>
      </c>
      <c r="F37" s="1"/>
      <c r="G37" s="1">
        <v>15175</v>
      </c>
      <c r="H37" s="1">
        <v>0.32</v>
      </c>
      <c r="I37" s="39">
        <v>12097</v>
      </c>
      <c r="J37" s="1"/>
      <c r="K37" s="1">
        <v>30350</v>
      </c>
      <c r="L37" s="1">
        <v>0.32</v>
      </c>
      <c r="M37" s="1">
        <v>9407</v>
      </c>
      <c r="N37" s="1"/>
      <c r="O37" s="1"/>
    </row>
    <row r="38" spans="2:15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2:15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2:15" x14ac:dyDescent="0.25">
      <c r="B40" s="1" t="s">
        <v>56</v>
      </c>
      <c r="C40" s="1">
        <v>0</v>
      </c>
      <c r="D40" s="1">
        <v>0</v>
      </c>
      <c r="E40" s="1"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2:15" x14ac:dyDescent="0.25">
      <c r="B41" s="1"/>
      <c r="C41" s="1">
        <v>2171</v>
      </c>
      <c r="D41" s="9">
        <v>2.76E-2</v>
      </c>
      <c r="E41" s="5">
        <v>30</v>
      </c>
      <c r="F41" s="1"/>
      <c r="G41" s="1"/>
      <c r="H41" s="1"/>
      <c r="I41" s="1"/>
      <c r="J41" s="1"/>
      <c r="K41" s="1"/>
      <c r="L41" s="1"/>
      <c r="M41" s="39"/>
      <c r="N41" s="1"/>
      <c r="O41" s="1"/>
    </row>
    <row r="42" spans="2:15" x14ac:dyDescent="0.25">
      <c r="B42" s="1"/>
      <c r="C42" s="1">
        <v>3842</v>
      </c>
      <c r="D42" s="9">
        <v>3.2199999999999999E-2</v>
      </c>
      <c r="E42" s="5">
        <v>76</v>
      </c>
      <c r="F42" s="1"/>
      <c r="G42" s="1"/>
      <c r="H42" s="1"/>
      <c r="I42" s="1"/>
      <c r="J42" s="5"/>
      <c r="K42" s="1"/>
      <c r="L42" s="1"/>
      <c r="M42" s="39"/>
      <c r="N42" s="1"/>
      <c r="O42" s="1"/>
    </row>
    <row r="43" spans="2:15" x14ac:dyDescent="0.25">
      <c r="B43" s="1"/>
      <c r="C43" s="1">
        <v>7679</v>
      </c>
      <c r="D43" s="9">
        <v>3.6799999999999999E-2</v>
      </c>
      <c r="E43" s="5">
        <v>200</v>
      </c>
      <c r="F43" s="1"/>
      <c r="G43" s="1"/>
      <c r="H43" s="1"/>
      <c r="I43" s="1"/>
      <c r="J43" s="5"/>
      <c r="K43" s="1"/>
      <c r="L43" s="1"/>
      <c r="M43" s="1"/>
      <c r="N43" s="1"/>
      <c r="O43" s="1"/>
    </row>
    <row r="44" spans="2:15" x14ac:dyDescent="0.25">
      <c r="B44" s="1"/>
      <c r="C44" s="1">
        <v>9608</v>
      </c>
      <c r="D44" s="9">
        <v>3.9899999999999998E-2</v>
      </c>
      <c r="E44" s="5">
        <v>271</v>
      </c>
      <c r="F44" s="1"/>
      <c r="G44" s="1"/>
      <c r="H44" s="1"/>
      <c r="I44" s="1"/>
      <c r="J44" s="5"/>
      <c r="K44" s="1"/>
      <c r="L44" s="1"/>
      <c r="M44" s="1"/>
      <c r="N44" s="1"/>
      <c r="O44" s="1"/>
    </row>
    <row r="45" spans="2:1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2:15" x14ac:dyDescent="0.25">
      <c r="B46" s="1" t="s">
        <v>30</v>
      </c>
      <c r="C46" s="1"/>
      <c r="D46" s="9">
        <v>6.2E-2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2:1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2:15" x14ac:dyDescent="0.25">
      <c r="B48" s="1" t="s">
        <v>31</v>
      </c>
      <c r="C48" s="1"/>
      <c r="D48" s="9">
        <v>1.2500000000000001E-2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2:1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2:15" x14ac:dyDescent="0.25">
      <c r="B50" s="1" t="s">
        <v>29</v>
      </c>
      <c r="C50" s="1"/>
      <c r="D50" s="9">
        <v>0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2:1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Comparison</vt:lpstr>
      <vt:lpstr>Actual</vt:lpstr>
      <vt:lpstr>Budget</vt:lpstr>
      <vt:lpstr>Income Budget</vt:lpstr>
      <vt:lpstr>Actual!Print_Area</vt:lpstr>
      <vt:lpstr>Budget!Print_Area</vt:lpstr>
      <vt:lpstr>Comparison!Print_Area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</dc:creator>
  <cp:lastModifiedBy>Terry Albright</cp:lastModifiedBy>
  <cp:lastPrinted>2023-09-05T10:20:02Z</cp:lastPrinted>
  <dcterms:created xsi:type="dcterms:W3CDTF">2023-08-28T20:05:16Z</dcterms:created>
  <dcterms:modified xsi:type="dcterms:W3CDTF">2023-11-06T02:04:19Z</dcterms:modified>
</cp:coreProperties>
</file>