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3 Nov\"/>
    </mc:Choice>
  </mc:AlternateContent>
  <xr:revisionPtr revIDLastSave="0" documentId="13_ncr:1_{96351716-8169-44D0-9332-438E9F8F5FF0}" xr6:coauthVersionLast="47" xr6:coauthVersionMax="47" xr10:uidLastSave="{00000000-0000-0000-0000-000000000000}"/>
  <bookViews>
    <workbookView xWindow="-28920" yWindow="-120" windowWidth="29040" windowHeight="15840" xr2:uid="{4A470661-2B1F-4A6E-828A-0CC946C87313}"/>
  </bookViews>
  <sheets>
    <sheet name="Budget" sheetId="4" r:id="rId1"/>
    <sheet name="Income Budget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5" i="4"/>
  <c r="C14" i="4"/>
  <c r="C13" i="4"/>
  <c r="C12" i="4"/>
  <c r="O6" i="4"/>
  <c r="N6" i="4"/>
  <c r="M6" i="4"/>
  <c r="L6" i="4"/>
  <c r="K6" i="4"/>
  <c r="J6" i="4"/>
  <c r="I6" i="4"/>
  <c r="H6" i="4"/>
  <c r="G6" i="4"/>
  <c r="F6" i="4"/>
  <c r="E6" i="4"/>
  <c r="D6" i="4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53" i="3"/>
  <c r="E34" i="3" s="1"/>
  <c r="D32" i="3" l="1"/>
  <c r="E35" i="3"/>
  <c r="D33" i="3"/>
  <c r="E36" i="3"/>
  <c r="D34" i="3"/>
  <c r="C32" i="3"/>
  <c r="D35" i="3"/>
  <c r="C33" i="3"/>
  <c r="D36" i="3"/>
  <c r="C34" i="3"/>
  <c r="E32" i="3"/>
  <c r="C35" i="3"/>
  <c r="E33" i="3"/>
  <c r="C36" i="3"/>
  <c r="C28" i="4"/>
  <c r="C27" i="4"/>
  <c r="C24" i="4"/>
  <c r="C23" i="4"/>
  <c r="C22" i="4"/>
  <c r="C20" i="4"/>
  <c r="C19" i="4"/>
  <c r="C18" i="4"/>
  <c r="C17" i="4"/>
  <c r="C8" i="4"/>
  <c r="O11" i="4"/>
  <c r="N11" i="4"/>
  <c r="M11" i="4"/>
  <c r="L11" i="4"/>
  <c r="K11" i="4"/>
  <c r="J11" i="4"/>
  <c r="I11" i="4"/>
  <c r="H11" i="4"/>
  <c r="G11" i="4"/>
  <c r="F11" i="4"/>
  <c r="E11" i="4"/>
  <c r="O10" i="4"/>
  <c r="N10" i="4"/>
  <c r="M10" i="4"/>
  <c r="L10" i="4"/>
  <c r="K10" i="4"/>
  <c r="J10" i="4"/>
  <c r="I10" i="4"/>
  <c r="H10" i="4"/>
  <c r="G10" i="4"/>
  <c r="F10" i="4"/>
  <c r="E10" i="4"/>
  <c r="D11" i="4"/>
  <c r="D10" i="4"/>
  <c r="O9" i="4"/>
  <c r="N9" i="4"/>
  <c r="M9" i="4"/>
  <c r="L9" i="4"/>
  <c r="K9" i="4"/>
  <c r="J9" i="4"/>
  <c r="I9" i="4"/>
  <c r="H9" i="4"/>
  <c r="G9" i="4"/>
  <c r="F9" i="4"/>
  <c r="E9" i="4"/>
  <c r="D9" i="4"/>
  <c r="O6" i="3"/>
  <c r="N6" i="3"/>
  <c r="M6" i="3"/>
  <c r="L6" i="3"/>
  <c r="K6" i="3"/>
  <c r="J6" i="3"/>
  <c r="I6" i="3"/>
  <c r="H6" i="3"/>
  <c r="G6" i="3"/>
  <c r="F6" i="3"/>
  <c r="E6" i="3"/>
  <c r="D6" i="3"/>
  <c r="D21" i="4"/>
  <c r="C21" i="4" s="1"/>
  <c r="C10" i="4" l="1"/>
  <c r="C11" i="4"/>
  <c r="C9" i="4"/>
  <c r="D30" i="4"/>
  <c r="E42" i="3"/>
  <c r="E41" i="3"/>
  <c r="E40" i="3"/>
  <c r="E39" i="3"/>
  <c r="O16" i="3" l="1"/>
  <c r="N16" i="3"/>
  <c r="M16" i="3"/>
  <c r="L16" i="3"/>
  <c r="K16" i="3"/>
  <c r="J16" i="3"/>
  <c r="I16" i="3"/>
  <c r="H16" i="3"/>
  <c r="G16" i="3"/>
  <c r="F16" i="3"/>
  <c r="E16" i="3"/>
  <c r="D16" i="3"/>
  <c r="P15" i="3"/>
  <c r="P16" i="3" s="1"/>
  <c r="O10" i="3"/>
  <c r="N10" i="3"/>
  <c r="M10" i="3"/>
  <c r="L10" i="3"/>
  <c r="K10" i="3"/>
  <c r="J10" i="3"/>
  <c r="I10" i="3"/>
  <c r="H10" i="3"/>
  <c r="G10" i="3"/>
  <c r="F10" i="3"/>
  <c r="E10" i="3"/>
  <c r="E18" i="3" s="1"/>
  <c r="D10" i="3"/>
  <c r="P9" i="3"/>
  <c r="P8" i="3"/>
  <c r="P7" i="3"/>
  <c r="P6" i="3"/>
  <c r="L22" i="3" l="1"/>
  <c r="L18" i="3"/>
  <c r="L24" i="3"/>
  <c r="L23" i="3"/>
  <c r="L25" i="3"/>
  <c r="M22" i="3"/>
  <c r="M18" i="3"/>
  <c r="M25" i="3"/>
  <c r="M23" i="3"/>
  <c r="M24" i="3"/>
  <c r="N22" i="3"/>
  <c r="N18" i="3"/>
  <c r="N23" i="3"/>
  <c r="N25" i="3"/>
  <c r="N24" i="3"/>
  <c r="G22" i="3"/>
  <c r="G18" i="3"/>
  <c r="G23" i="3"/>
  <c r="G25" i="3"/>
  <c r="G24" i="3"/>
  <c r="O18" i="3"/>
  <c r="O23" i="3"/>
  <c r="O24" i="3"/>
  <c r="O25" i="3"/>
  <c r="D23" i="3"/>
  <c r="D18" i="3"/>
  <c r="I18" i="3"/>
  <c r="I25" i="3"/>
  <c r="I23" i="3"/>
  <c r="I24" i="3"/>
  <c r="J22" i="3"/>
  <c r="J18" i="3"/>
  <c r="J25" i="3"/>
  <c r="J23" i="3"/>
  <c r="J24" i="3"/>
  <c r="F22" i="3"/>
  <c r="F18" i="3"/>
  <c r="F23" i="3"/>
  <c r="F25" i="3"/>
  <c r="F24" i="3"/>
  <c r="H18" i="3"/>
  <c r="H24" i="3"/>
  <c r="H23" i="3"/>
  <c r="H25" i="3"/>
  <c r="K18" i="3"/>
  <c r="K24" i="3"/>
  <c r="K23" i="3"/>
  <c r="K25" i="3"/>
  <c r="H30" i="4"/>
  <c r="E22" i="3"/>
  <c r="E25" i="3"/>
  <c r="E24" i="3"/>
  <c r="E23" i="3"/>
  <c r="D22" i="3"/>
  <c r="D25" i="3"/>
  <c r="D24" i="3"/>
  <c r="O12" i="3"/>
  <c r="O13" i="3" s="1"/>
  <c r="O21" i="3" s="1"/>
  <c r="O22" i="3"/>
  <c r="H12" i="3"/>
  <c r="H13" i="3" s="1"/>
  <c r="H21" i="3" s="1"/>
  <c r="H22" i="3"/>
  <c r="F12" i="3"/>
  <c r="F13" i="3" s="1"/>
  <c r="F21" i="3" s="1"/>
  <c r="I12" i="3"/>
  <c r="I13" i="3" s="1"/>
  <c r="I21" i="3" s="1"/>
  <c r="I22" i="3"/>
  <c r="K12" i="3"/>
  <c r="K13" i="3" s="1"/>
  <c r="K21" i="3" s="1"/>
  <c r="K22" i="3"/>
  <c r="G12" i="3"/>
  <c r="G13" i="3" s="1"/>
  <c r="G21" i="3" s="1"/>
  <c r="P10" i="3"/>
  <c r="P18" i="3" s="1"/>
  <c r="L12" i="3"/>
  <c r="L13" i="3" s="1"/>
  <c r="L21" i="3" s="1"/>
  <c r="M12" i="3"/>
  <c r="M13" i="3" s="1"/>
  <c r="M21" i="3" s="1"/>
  <c r="N12" i="3"/>
  <c r="N13" i="3" s="1"/>
  <c r="N21" i="3" s="1"/>
  <c r="D12" i="3"/>
  <c r="D13" i="3" s="1"/>
  <c r="E12" i="3"/>
  <c r="E13" i="3" s="1"/>
  <c r="E21" i="3" s="1"/>
  <c r="N30" i="4"/>
  <c r="K30" i="4"/>
  <c r="F30" i="4"/>
  <c r="J12" i="3"/>
  <c r="D21" i="3" l="1"/>
  <c r="I26" i="3"/>
  <c r="N26" i="3"/>
  <c r="N32" i="4" s="1"/>
  <c r="F26" i="3"/>
  <c r="F32" i="4" s="1"/>
  <c r="O26" i="3"/>
  <c r="H26" i="3"/>
  <c r="H32" i="4" s="1"/>
  <c r="L26" i="3"/>
  <c r="K26" i="3"/>
  <c r="K32" i="4" s="1"/>
  <c r="P23" i="3"/>
  <c r="G26" i="3"/>
  <c r="M26" i="3"/>
  <c r="M30" i="4"/>
  <c r="I30" i="4"/>
  <c r="L30" i="4"/>
  <c r="O30" i="4"/>
  <c r="E30" i="4"/>
  <c r="G30" i="4"/>
  <c r="J30" i="4"/>
  <c r="P24" i="3"/>
  <c r="P25" i="3"/>
  <c r="E26" i="3"/>
  <c r="D26" i="3"/>
  <c r="P22" i="3"/>
  <c r="P12" i="3"/>
  <c r="J13" i="3"/>
  <c r="J21" i="3" l="1"/>
  <c r="P21" i="3" s="1"/>
  <c r="P26" i="3" s="1"/>
  <c r="P13" i="3"/>
  <c r="D32" i="4"/>
  <c r="C30" i="4"/>
  <c r="E32" i="4"/>
  <c r="J26" i="3"/>
  <c r="J32" i="4" s="1"/>
  <c r="L32" i="4"/>
  <c r="I32" i="4"/>
  <c r="M32" i="4"/>
  <c r="O32" i="4"/>
  <c r="G32" i="4"/>
  <c r="C32" i="4" l="1"/>
  <c r="C6" i="4"/>
</calcChain>
</file>

<file path=xl/sharedStrings.xml><?xml version="1.0" encoding="utf-8"?>
<sst xmlns="http://schemas.openxmlformats.org/spreadsheetml/2006/main" count="81" uniqueCount="75">
  <si>
    <t>Jan.</t>
  </si>
  <si>
    <t>Feb.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</si>
  <si>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</si>
  <si>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</si>
  <si>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</si>
  <si>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</si>
  <si>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</si>
  <si>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</si>
  <si>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</si>
  <si>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</si>
  <si>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</si>
  <si>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</si>
  <si>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Income</t>
  </si>
  <si>
    <t xml:space="preserve">     Wages</t>
  </si>
  <si>
    <t xml:space="preserve">     Social Security</t>
  </si>
  <si>
    <t xml:space="preserve">     401k</t>
  </si>
  <si>
    <t xml:space="preserve">     IRA</t>
  </si>
  <si>
    <t>Taxable Income</t>
  </si>
  <si>
    <t xml:space="preserve">          STD Deducion</t>
  </si>
  <si>
    <t>Fed Taxable Income</t>
  </si>
  <si>
    <t xml:space="preserve">     Roth IRA</t>
  </si>
  <si>
    <t>Non-Taxable Income</t>
  </si>
  <si>
    <t>Taxes</t>
  </si>
  <si>
    <t xml:space="preserve">     Federal</t>
  </si>
  <si>
    <t xml:space="preserve">     State</t>
  </si>
  <si>
    <t xml:space="preserve">     Local</t>
  </si>
  <si>
    <t xml:space="preserve">     FICA</t>
  </si>
  <si>
    <t xml:space="preserve">     Medicare</t>
  </si>
  <si>
    <t>Fed STD Deduction</t>
  </si>
  <si>
    <t>Local</t>
  </si>
  <si>
    <t>FICA</t>
  </si>
  <si>
    <t>Medicare</t>
  </si>
  <si>
    <t>Mar.</t>
  </si>
  <si>
    <t>April</t>
  </si>
  <si>
    <t>June</t>
  </si>
  <si>
    <t>July</t>
  </si>
  <si>
    <t>August</t>
  </si>
  <si>
    <t>Sept.</t>
  </si>
  <si>
    <t>Oct.</t>
  </si>
  <si>
    <t>Nov.</t>
  </si>
  <si>
    <t>Dec.</t>
  </si>
  <si>
    <t>Net Income</t>
  </si>
  <si>
    <t>Rent</t>
  </si>
  <si>
    <t>Utilities</t>
  </si>
  <si>
    <t>Internet</t>
  </si>
  <si>
    <t>Mobile</t>
  </si>
  <si>
    <t>Auto payment</t>
  </si>
  <si>
    <t>Auto repairs</t>
  </si>
  <si>
    <t>Auto insurance</t>
  </si>
  <si>
    <t>Gas</t>
  </si>
  <si>
    <t>Groceries</t>
  </si>
  <si>
    <t>Clothing</t>
  </si>
  <si>
    <t>Misc.</t>
  </si>
  <si>
    <t>Discretionary</t>
  </si>
  <si>
    <t>Entertainment</t>
  </si>
  <si>
    <t>Travel</t>
  </si>
  <si>
    <t>Net after expenses</t>
  </si>
  <si>
    <t xml:space="preserve">State (Ohio) STD </t>
  </si>
  <si>
    <t>Total Taxes</t>
  </si>
  <si>
    <t>Total Income</t>
  </si>
  <si>
    <t>House Payment</t>
  </si>
  <si>
    <t>Total Expenses</t>
  </si>
  <si>
    <t>Total</t>
  </si>
  <si>
    <t>Budget</t>
  </si>
  <si>
    <t>Fed Graduated table</t>
  </si>
  <si>
    <t>Single table</t>
  </si>
  <si>
    <t>Married</t>
  </si>
  <si>
    <t>Single</t>
  </si>
  <si>
    <t>Married or Single</t>
  </si>
  <si>
    <t>Homeowner/Renter Ins</t>
  </si>
  <si>
    <t>Health Insurance</t>
  </si>
  <si>
    <t>Medical</t>
  </si>
  <si>
    <t>Dental</t>
  </si>
  <si>
    <t>Pharmacy</t>
  </si>
  <si>
    <t>Monthy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</si>
</sst>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quotePrefix="1" applyFont="1"/>
    <xf numFmtId="43" fontId="2" fillId="0" borderId="0" xfId="0" applyNumberFormat="1" applyFont="1"/>
    <xf numFmtId="10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3" fillId="0" borderId="0" xfId="0" quotePrefix="1" applyFont="1"/>
    <xf numFmtId="0" fontId="2" fillId="0" borderId="1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4" xfId="0" applyFont="1" applyBorder="1"/>
    <xf numFmtId="164" fontId="2" fillId="0" borderId="0" xfId="0" applyNumberFormat="1" applyFont="1" applyAlignment="1">
      <alignment horizontal="center"/>
    </xf>
    <xf numFmtId="164" fontId="2" fillId="0" borderId="5" xfId="0" applyNumberFormat="1" applyFont="1" applyBorder="1"/>
    <xf numFmtId="164" fontId="2" fillId="0" borderId="0" xfId="1" applyNumberFormat="1" applyFont="1" applyBorder="1"/>
    <xf numFmtId="16" fontId="2" fillId="0" borderId="4" xfId="0" applyNumberFormat="1" applyFont="1" applyBorder="1"/>
    <xf numFmtId="10" fontId="2" fillId="2" borderId="0" xfId="0" applyNumberFormat="1" applyFont="1" applyFill="1"/>
    <xf numFmtId="164" fontId="2" fillId="2" borderId="0" xfId="1" applyNumberFormat="1" applyFont="1" applyFill="1" applyBorder="1"/>
    <xf numFmtId="16" fontId="5" fillId="0" borderId="4" xfId="0" applyNumberFormat="1" applyFont="1" applyBorder="1"/>
    <xf numFmtId="16" fontId="2" fillId="0" borderId="4" xfId="0" applyNumberFormat="1" applyFont="1" applyBorder="1" applyAlignment="1">
      <alignment horizontal="left" indent="1"/>
    </xf>
    <xf numFmtId="164" fontId="2" fillId="3" borderId="0" xfId="1" applyNumberFormat="1" applyFont="1" applyFill="1" applyBorder="1"/>
    <xf numFmtId="164" fontId="2" fillId="0" borderId="0" xfId="1" applyNumberFormat="1" applyFont="1" applyFill="1" applyBorder="1"/>
    <xf numFmtId="0" fontId="3" fillId="0" borderId="4" xfId="0" applyFont="1" applyBorder="1"/>
    <xf numFmtId="164" fontId="6" fillId="0" borderId="0" xfId="1" applyNumberFormat="1" applyFont="1" applyBorder="1"/>
    <xf numFmtId="0" fontId="7" fillId="0" borderId="0" xfId="0" applyFont="1"/>
    <xf numFmtId="16" fontId="3" fillId="0" borderId="4" xfId="0" applyNumberFormat="1" applyFont="1" applyBorder="1" applyAlignment="1">
      <alignment horizontal="left"/>
    </xf>
    <xf numFmtId="164" fontId="3" fillId="0" borderId="0" xfId="1" applyNumberFormat="1" applyFont="1" applyFill="1" applyBorder="1"/>
    <xf numFmtId="16" fontId="3" fillId="0" borderId="6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0" xfId="1" applyNumberFormat="1" applyFont="1" applyBorder="1"/>
    <xf numFmtId="164" fontId="2" fillId="0" borderId="10" xfId="1" applyNumberFormat="1" applyFont="1" applyFill="1" applyBorder="1"/>
    <xf numFmtId="164" fontId="2" fillId="0" borderId="12" xfId="0" applyNumberFormat="1" applyFont="1" applyBorder="1"/>
    <xf numFmtId="164" fontId="2" fillId="0" borderId="11" xfId="1" applyNumberFormat="1" applyFont="1" applyBorder="1"/>
    <xf numFmtId="0" fontId="8" fillId="0" borderId="0" xfId="0" applyFont="1"/>
    <xf numFmtId="164" fontId="2" fillId="0" borderId="3" xfId="0" applyNumberFormat="1" applyFont="1" applyBorder="1"/>
    <xf numFmtId="164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/>
    <xf numFmtId="1" fontId="2" fillId="0" borderId="0" xfId="0" applyNumberFormat="1" applyFont="1"/>
    <xf numFmtId="1" fontId="2" fillId="0" borderId="0" xfId="1" applyNumberFormat="1" applyFont="1"/>
    <xf numFmtId="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C7BE-1011-44D8-AF63-898A78847DD0}">
  <sheetPr>
    <pageSetUpPr fitToPage="1"/>
  </sheetPr>
  <dimension ref="A2:O32"/>
  <sheetViews>
    <sheetView tabSelected="1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5" x14ac:dyDescent="0.25"/>
  <cols>
    <col min="1" max="1" width="20.5703125" customWidth="1"/>
    <col min="2" max="2" width="10.5703125" customWidth="1"/>
    <col min="3" max="3" width="11.5703125" customWidth="1"/>
    <col min="4" max="15" width="10.5703125" customWidth="1"/>
  </cols>
  <sheetData>
    <row r="2" spans="1:15" ht="18" x14ac:dyDescent="0.25">
      <c r="A2" s="47" t="s">
        <v>63</v>
      </c>
    </row>
    <row r="3" spans="1:15" ht="15.75" thickBot="1" x14ac:dyDescent="0.3"/>
    <row r="4" spans="1:15" ht="15.75" thickBot="1" x14ac:dyDescent="0.3">
      <c r="A4" s="18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48"/>
    </row>
    <row r="5" spans="1:15" ht="15.75" thickTop="1" x14ac:dyDescent="0.25">
      <c r="A5" s="21"/>
      <c r="B5" s="1" t="s">
        <v>74</v>
      </c>
      <c r="C5" s="41" t="s">
        <v>62</v>
      </c>
      <c r="D5" s="22" t="s">
        <v>0</v>
      </c>
      <c r="E5" s="22" t="s">
        <v>1</v>
      </c>
      <c r="F5" s="22" t="s">
        <v>32</v>
      </c>
      <c r="G5" s="22" t="s">
        <v>33</v>
      </c>
      <c r="H5" s="22" t="s">
        <v>4</v>
      </c>
      <c r="I5" s="22" t="s">
        <v>34</v>
      </c>
      <c r="J5" s="22" t="s">
        <v>35</v>
      </c>
      <c r="K5" s="22" t="s">
        <v>36</v>
      </c>
      <c r="L5" s="22" t="s">
        <v>37</v>
      </c>
      <c r="M5" s="22" t="s">
        <v>38</v>
      </c>
      <c r="N5" s="22" t="s">
        <v>39</v>
      </c>
      <c r="O5" s="49" t="s">
        <v>40</v>
      </c>
    </row>
    <row r="6" spans="1:15" s="34" customFormat="1" ht="15.75" x14ac:dyDescent="0.25">
      <c r="A6" s="32" t="s">
        <v>41</v>
      </c>
      <c r="B6" s="33"/>
      <c r="C6" s="43">
        <f t="shared" ref="C6" si="0">SUM(D6:O6)</f>
        <v>50079.170000000006</v>
      </c>
      <c r="D6" s="4">
        <f>'Income Budget'!D28</f>
        <v>4173.2641666666668</v>
      </c>
      <c r="E6" s="4">
        <f>'Income Budget'!E28</f>
        <v>4173.2641666666668</v>
      </c>
      <c r="F6" s="4">
        <f>'Income Budget'!F28</f>
        <v>4173.2641666666668</v>
      </c>
      <c r="G6" s="4">
        <f>'Income Budget'!G28</f>
        <v>4173.2641666666668</v>
      </c>
      <c r="H6" s="4">
        <f>'Income Budget'!H28</f>
        <v>4173.2641666666668</v>
      </c>
      <c r="I6" s="4">
        <f>'Income Budget'!I28</f>
        <v>4173.2641666666668</v>
      </c>
      <c r="J6" s="4">
        <f>'Income Budget'!J28</f>
        <v>4173.2641666666668</v>
      </c>
      <c r="K6" s="4">
        <f>'Income Budget'!K28</f>
        <v>4173.2641666666668</v>
      </c>
      <c r="L6" s="4">
        <f>'Income Budget'!L28</f>
        <v>4173.2641666666668</v>
      </c>
      <c r="M6" s="4">
        <f>'Income Budget'!M28</f>
        <v>4173.2641666666668</v>
      </c>
      <c r="N6" s="4">
        <f>'Income Budget'!N28</f>
        <v>4173.2641666666668</v>
      </c>
      <c r="O6" s="23">
        <f>'Income Budget'!O28</f>
        <v>4173.2641666666668</v>
      </c>
    </row>
    <row r="7" spans="1:15" x14ac:dyDescent="0.25">
      <c r="A7" s="21"/>
      <c r="B7" s="1"/>
      <c r="C7" s="42"/>
      <c r="D7" s="4"/>
      <c r="E7" s="4"/>
      <c r="F7" s="4"/>
      <c r="G7" s="4"/>
      <c r="H7" s="4"/>
      <c r="I7" s="4"/>
      <c r="J7" s="1"/>
      <c r="K7" s="4"/>
      <c r="L7" s="4"/>
      <c r="M7" s="4"/>
      <c r="N7" s="4"/>
      <c r="O7" s="23"/>
    </row>
    <row r="8" spans="1:15" x14ac:dyDescent="0.25">
      <c r="A8" s="25" t="s">
        <v>60</v>
      </c>
      <c r="B8" s="26"/>
      <c r="C8" s="43">
        <f t="shared" ref="C8:C24" si="1">SUM(D8:O8)</f>
        <v>0</v>
      </c>
      <c r="D8" s="4"/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23">
        <v>0</v>
      </c>
    </row>
    <row r="9" spans="1:15" x14ac:dyDescent="0.25">
      <c r="A9" s="21" t="s">
        <v>42</v>
      </c>
      <c r="B9" s="27">
        <v>1200</v>
      </c>
      <c r="C9" s="43">
        <f t="shared" si="1"/>
        <v>14400</v>
      </c>
      <c r="D9" s="4">
        <f>$B9</f>
        <v>1200</v>
      </c>
      <c r="E9" s="4">
        <f t="shared" ref="E9:O11" si="2">$B9</f>
        <v>1200</v>
      </c>
      <c r="F9" s="4">
        <f t="shared" si="2"/>
        <v>1200</v>
      </c>
      <c r="G9" s="4">
        <f t="shared" si="2"/>
        <v>1200</v>
      </c>
      <c r="H9" s="4">
        <f t="shared" si="2"/>
        <v>1200</v>
      </c>
      <c r="I9" s="4">
        <f t="shared" si="2"/>
        <v>1200</v>
      </c>
      <c r="J9" s="4">
        <f t="shared" si="2"/>
        <v>1200</v>
      </c>
      <c r="K9" s="4">
        <f t="shared" si="2"/>
        <v>1200</v>
      </c>
      <c r="L9" s="4">
        <f t="shared" si="2"/>
        <v>1200</v>
      </c>
      <c r="M9" s="4">
        <f t="shared" si="2"/>
        <v>1200</v>
      </c>
      <c r="N9" s="4">
        <f t="shared" si="2"/>
        <v>1200</v>
      </c>
      <c r="O9" s="23">
        <f t="shared" si="2"/>
        <v>1200</v>
      </c>
    </row>
    <row r="10" spans="1:15" x14ac:dyDescent="0.25">
      <c r="A10" s="21" t="s">
        <v>43</v>
      </c>
      <c r="B10" s="24">
        <v>200</v>
      </c>
      <c r="C10" s="43">
        <f t="shared" si="1"/>
        <v>2400</v>
      </c>
      <c r="D10" s="4">
        <f>$B10</f>
        <v>200</v>
      </c>
      <c r="E10" s="4">
        <f t="shared" si="2"/>
        <v>200</v>
      </c>
      <c r="F10" s="4">
        <f t="shared" si="2"/>
        <v>200</v>
      </c>
      <c r="G10" s="4">
        <f t="shared" si="2"/>
        <v>200</v>
      </c>
      <c r="H10" s="4">
        <f t="shared" si="2"/>
        <v>200</v>
      </c>
      <c r="I10" s="4">
        <f t="shared" si="2"/>
        <v>200</v>
      </c>
      <c r="J10" s="4">
        <f t="shared" si="2"/>
        <v>200</v>
      </c>
      <c r="K10" s="4">
        <f t="shared" si="2"/>
        <v>200</v>
      </c>
      <c r="L10" s="4">
        <f t="shared" si="2"/>
        <v>200</v>
      </c>
      <c r="M10" s="4">
        <f t="shared" si="2"/>
        <v>200</v>
      </c>
      <c r="N10" s="4">
        <f t="shared" si="2"/>
        <v>200</v>
      </c>
      <c r="O10" s="23">
        <f t="shared" si="2"/>
        <v>200</v>
      </c>
    </row>
    <row r="11" spans="1:15" x14ac:dyDescent="0.25">
      <c r="A11" s="21" t="s">
        <v>44</v>
      </c>
      <c r="B11" s="24">
        <v>50</v>
      </c>
      <c r="C11" s="43">
        <f t="shared" si="1"/>
        <v>600</v>
      </c>
      <c r="D11" s="4">
        <f>$B11</f>
        <v>50</v>
      </c>
      <c r="E11" s="4">
        <f t="shared" si="2"/>
        <v>50</v>
      </c>
      <c r="F11" s="4">
        <f t="shared" si="2"/>
        <v>50</v>
      </c>
      <c r="G11" s="4">
        <f t="shared" si="2"/>
        <v>50</v>
      </c>
      <c r="H11" s="4">
        <f t="shared" si="2"/>
        <v>50</v>
      </c>
      <c r="I11" s="4">
        <f t="shared" si="2"/>
        <v>50</v>
      </c>
      <c r="J11" s="4">
        <f t="shared" si="2"/>
        <v>50</v>
      </c>
      <c r="K11" s="4">
        <f t="shared" si="2"/>
        <v>50</v>
      </c>
      <c r="L11" s="4">
        <f t="shared" si="2"/>
        <v>50</v>
      </c>
      <c r="M11" s="4">
        <f t="shared" si="2"/>
        <v>50</v>
      </c>
      <c r="N11" s="4">
        <f t="shared" si="2"/>
        <v>50</v>
      </c>
      <c r="O11" s="23">
        <f t="shared" si="2"/>
        <v>50</v>
      </c>
    </row>
    <row r="12" spans="1:15" x14ac:dyDescent="0.25">
      <c r="A12" s="21" t="s">
        <v>69</v>
      </c>
      <c r="B12" s="31"/>
      <c r="C12" s="43">
        <f t="shared" si="1"/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23">
        <v>0</v>
      </c>
    </row>
    <row r="13" spans="1:15" x14ac:dyDescent="0.25">
      <c r="A13" s="21" t="s">
        <v>70</v>
      </c>
      <c r="B13" s="31"/>
      <c r="C13" s="43">
        <f t="shared" ref="C13:C16" si="3">SUM(D13:O13)</f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23">
        <v>0</v>
      </c>
    </row>
    <row r="14" spans="1:15" x14ac:dyDescent="0.25">
      <c r="A14" s="21" t="s">
        <v>71</v>
      </c>
      <c r="B14" s="31"/>
      <c r="C14" s="43">
        <f t="shared" si="3"/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23">
        <v>0</v>
      </c>
    </row>
    <row r="15" spans="1:15" x14ac:dyDescent="0.25">
      <c r="A15" s="21" t="s">
        <v>72</v>
      </c>
      <c r="B15" s="31"/>
      <c r="C15" s="43">
        <f t="shared" si="3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3">
        <v>0</v>
      </c>
    </row>
    <row r="16" spans="1:15" x14ac:dyDescent="0.25">
      <c r="A16" s="21" t="s">
        <v>73</v>
      </c>
      <c r="B16" s="31"/>
      <c r="C16" s="43">
        <f t="shared" si="3"/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23">
        <v>0</v>
      </c>
    </row>
    <row r="17" spans="1:15" x14ac:dyDescent="0.25">
      <c r="A17" s="21" t="s">
        <v>45</v>
      </c>
      <c r="B17" s="1"/>
      <c r="C17" s="43">
        <f t="shared" si="1"/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3">
        <v>0</v>
      </c>
    </row>
    <row r="18" spans="1:15" x14ac:dyDescent="0.25">
      <c r="A18" s="21" t="s">
        <v>46</v>
      </c>
      <c r="B18" s="1"/>
      <c r="C18" s="43">
        <f t="shared" si="1"/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23">
        <v>0</v>
      </c>
    </row>
    <row r="19" spans="1:15" x14ac:dyDescent="0.25">
      <c r="A19" s="21" t="s">
        <v>47</v>
      </c>
      <c r="B19" s="1"/>
      <c r="C19" s="43">
        <f t="shared" si="1"/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23">
        <v>0</v>
      </c>
    </row>
    <row r="20" spans="1:15" x14ac:dyDescent="0.25">
      <c r="A20" s="21" t="s">
        <v>48</v>
      </c>
      <c r="B20" s="1"/>
      <c r="C20" s="43">
        <f t="shared" si="1"/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23">
        <v>0</v>
      </c>
    </row>
    <row r="21" spans="1:15" x14ac:dyDescent="0.25">
      <c r="A21" s="21" t="s">
        <v>49</v>
      </c>
      <c r="B21" s="24"/>
      <c r="C21" s="43">
        <f t="shared" si="1"/>
        <v>140</v>
      </c>
      <c r="D21" s="24">
        <f>1000/25*3.5</f>
        <v>140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3">
        <v>0</v>
      </c>
    </row>
    <row r="22" spans="1:15" x14ac:dyDescent="0.25">
      <c r="A22" s="25" t="s">
        <v>50</v>
      </c>
      <c r="B22" s="24"/>
      <c r="C22" s="43">
        <f t="shared" si="1"/>
        <v>300</v>
      </c>
      <c r="D22" s="4">
        <v>300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3">
        <v>0</v>
      </c>
    </row>
    <row r="23" spans="1:15" x14ac:dyDescent="0.25">
      <c r="A23" s="25" t="s">
        <v>51</v>
      </c>
      <c r="B23" s="24"/>
      <c r="C23" s="43">
        <f t="shared" si="1"/>
        <v>25</v>
      </c>
      <c r="D23" s="4">
        <v>25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23">
        <v>0</v>
      </c>
    </row>
    <row r="24" spans="1:15" x14ac:dyDescent="0.25">
      <c r="A24" s="25" t="s">
        <v>52</v>
      </c>
      <c r="B24" s="24"/>
      <c r="C24" s="43">
        <f t="shared" si="1"/>
        <v>50</v>
      </c>
      <c r="D24" s="4">
        <v>50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3">
        <v>0</v>
      </c>
    </row>
    <row r="25" spans="1:15" x14ac:dyDescent="0.25">
      <c r="A25" s="25"/>
      <c r="B25" s="24"/>
      <c r="C25" s="4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3"/>
    </row>
    <row r="26" spans="1:15" x14ac:dyDescent="0.25">
      <c r="A26" s="28" t="s">
        <v>53</v>
      </c>
      <c r="B26" s="24"/>
      <c r="C26" s="4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3"/>
    </row>
    <row r="27" spans="1:15" x14ac:dyDescent="0.25">
      <c r="A27" s="29" t="s">
        <v>54</v>
      </c>
      <c r="B27" s="30"/>
      <c r="C27" s="43">
        <f t="shared" ref="C27:C32" si="4">SUM(D27:O27)</f>
        <v>150</v>
      </c>
      <c r="D27" s="4">
        <v>150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23">
        <v>0</v>
      </c>
    </row>
    <row r="28" spans="1:15" x14ac:dyDescent="0.25">
      <c r="A28" s="29" t="s">
        <v>55</v>
      </c>
      <c r="B28" s="30"/>
      <c r="C28" s="43">
        <f t="shared" si="4"/>
        <v>200</v>
      </c>
      <c r="D28" s="45">
        <v>200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23">
        <v>0</v>
      </c>
    </row>
    <row r="29" spans="1:15" x14ac:dyDescent="0.25">
      <c r="A29" s="21"/>
      <c r="B29" s="31"/>
      <c r="C29" s="4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3"/>
    </row>
    <row r="30" spans="1:15" s="12" customFormat="1" ht="15.75" x14ac:dyDescent="0.25">
      <c r="A30" s="35" t="s">
        <v>61</v>
      </c>
      <c r="B30" s="36"/>
      <c r="C30" s="43">
        <f t="shared" si="4"/>
        <v>18265</v>
      </c>
      <c r="D30" s="15">
        <f>SUM(D8:D28)</f>
        <v>2315</v>
      </c>
      <c r="E30" s="15">
        <f t="shared" ref="E30:O30" si="5">SUM(E8:E28)</f>
        <v>1450</v>
      </c>
      <c r="F30" s="15">
        <f t="shared" si="5"/>
        <v>1450</v>
      </c>
      <c r="G30" s="15">
        <f t="shared" si="5"/>
        <v>1450</v>
      </c>
      <c r="H30" s="15">
        <f t="shared" si="5"/>
        <v>1450</v>
      </c>
      <c r="I30" s="15">
        <f t="shared" si="5"/>
        <v>1450</v>
      </c>
      <c r="J30" s="15">
        <f t="shared" si="5"/>
        <v>1450</v>
      </c>
      <c r="K30" s="15">
        <f t="shared" si="5"/>
        <v>1450</v>
      </c>
      <c r="L30" s="15">
        <f t="shared" si="5"/>
        <v>1450</v>
      </c>
      <c r="M30" s="15">
        <f t="shared" si="5"/>
        <v>1450</v>
      </c>
      <c r="N30" s="15">
        <f t="shared" si="5"/>
        <v>1450</v>
      </c>
      <c r="O30" s="50">
        <f t="shared" si="5"/>
        <v>1450</v>
      </c>
    </row>
    <row r="31" spans="1:15" x14ac:dyDescent="0.25">
      <c r="A31" s="29"/>
      <c r="B31" s="31"/>
      <c r="C31" s="4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3"/>
    </row>
    <row r="32" spans="1:15" s="12" customFormat="1" ht="16.5" thickBot="1" x14ac:dyDescent="0.3">
      <c r="A32" s="37" t="s">
        <v>56</v>
      </c>
      <c r="B32" s="38"/>
      <c r="C32" s="46">
        <f t="shared" si="4"/>
        <v>31814.170000000009</v>
      </c>
      <c r="D32" s="39">
        <f>+D6-D30</f>
        <v>1858.2641666666668</v>
      </c>
      <c r="E32" s="39">
        <f t="shared" ref="E32:O32" si="6">+E6-E30</f>
        <v>2723.2641666666668</v>
      </c>
      <c r="F32" s="39">
        <f t="shared" si="6"/>
        <v>2723.2641666666668</v>
      </c>
      <c r="G32" s="39">
        <f t="shared" si="6"/>
        <v>2723.2641666666668</v>
      </c>
      <c r="H32" s="39">
        <f t="shared" si="6"/>
        <v>2723.2641666666668</v>
      </c>
      <c r="I32" s="39">
        <f t="shared" si="6"/>
        <v>2723.2641666666668</v>
      </c>
      <c r="J32" s="39">
        <f t="shared" si="6"/>
        <v>2723.2641666666668</v>
      </c>
      <c r="K32" s="39">
        <f t="shared" si="6"/>
        <v>2723.2641666666668</v>
      </c>
      <c r="L32" s="39">
        <f t="shared" si="6"/>
        <v>2723.2641666666668</v>
      </c>
      <c r="M32" s="39">
        <f t="shared" si="6"/>
        <v>2723.2641666666668</v>
      </c>
      <c r="N32" s="39">
        <f t="shared" si="6"/>
        <v>2723.2641666666668</v>
      </c>
      <c r="O32" s="40">
        <f t="shared" si="6"/>
        <v>2723.2641666666668</v>
      </c>
    </row>
  </sheetData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2D5F-BA94-4295-9777-0B0D113601E4}">
  <dimension ref="B2:P53"/>
  <sheetViews>
    <sheetView topLeftCell="B1" workbookViewId="0">
      <selection activeCell="E28" sqref="E28"/>
    </sheetView>
  </sheetViews>
  <sheetFormatPr defaultRowHeight="15" x14ac:dyDescent="0.25"/>
  <cols>
    <col min="2" max="2" width="20.5703125" customWidth="1"/>
    <col min="3" max="3" width="10.140625" bestFit="1" customWidth="1"/>
    <col min="4" max="15" width="10.5703125" customWidth="1"/>
    <col min="16" max="16" width="9.85546875" bestFit="1" customWidth="1"/>
  </cols>
  <sheetData>
    <row r="2" spans="2:16" x14ac:dyDescent="0.25">
      <c r="B2" t="s">
        <v>68</v>
      </c>
    </row>
    <row r="3" spans="2:16" x14ac:dyDescent="0.25">
      <c r="B3" s="1" t="s">
        <v>67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B4" s="2"/>
      <c r="C4" s="2"/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  <c r="P4" s="2"/>
    </row>
    <row r="5" spans="2:16" s="12" customFormat="1" ht="15.75" x14ac:dyDescent="0.25">
      <c r="B5" s="10" t="s">
        <v>12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x14ac:dyDescent="0.25">
      <c r="B6" s="3" t="s">
        <v>13</v>
      </c>
      <c r="C6" s="1">
        <v>64000</v>
      </c>
      <c r="D6" s="4">
        <f>$C6/12</f>
        <v>5333.333333333333</v>
      </c>
      <c r="E6" s="4">
        <f t="shared" ref="E6:O6" si="0">$C6/12</f>
        <v>5333.333333333333</v>
      </c>
      <c r="F6" s="4">
        <f t="shared" si="0"/>
        <v>5333.333333333333</v>
      </c>
      <c r="G6" s="4">
        <f t="shared" si="0"/>
        <v>5333.333333333333</v>
      </c>
      <c r="H6" s="4">
        <f t="shared" si="0"/>
        <v>5333.333333333333</v>
      </c>
      <c r="I6" s="4">
        <f t="shared" si="0"/>
        <v>5333.333333333333</v>
      </c>
      <c r="J6" s="4">
        <f t="shared" si="0"/>
        <v>5333.333333333333</v>
      </c>
      <c r="K6" s="4">
        <f t="shared" si="0"/>
        <v>5333.333333333333</v>
      </c>
      <c r="L6" s="4">
        <f t="shared" si="0"/>
        <v>5333.333333333333</v>
      </c>
      <c r="M6" s="4">
        <f t="shared" si="0"/>
        <v>5333.333333333333</v>
      </c>
      <c r="N6" s="4">
        <f t="shared" si="0"/>
        <v>5333.333333333333</v>
      </c>
      <c r="O6" s="4">
        <f t="shared" si="0"/>
        <v>5333.333333333333</v>
      </c>
      <c r="P6" s="4">
        <f>SUM(D6:O6)</f>
        <v>64000.000000000007</v>
      </c>
    </row>
    <row r="7" spans="2:16" x14ac:dyDescent="0.25">
      <c r="B7" s="3" t="s">
        <v>14</v>
      </c>
      <c r="C7" s="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ref="P7:P15" si="1">SUM(D7:O7)</f>
        <v>0</v>
      </c>
    </row>
    <row r="8" spans="2:16" x14ac:dyDescent="0.25">
      <c r="B8" s="3" t="s">
        <v>15</v>
      </c>
      <c r="C8" s="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1"/>
        <v>0</v>
      </c>
    </row>
    <row r="9" spans="2:16" x14ac:dyDescent="0.25">
      <c r="B9" s="3" t="s">
        <v>16</v>
      </c>
      <c r="C9" s="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1"/>
        <v>0</v>
      </c>
    </row>
    <row r="10" spans="2:16" s="12" customFormat="1" ht="15.75" x14ac:dyDescent="0.25">
      <c r="B10" s="13" t="s">
        <v>17</v>
      </c>
      <c r="C10" s="14"/>
      <c r="D10" s="15">
        <f>SUM(D6:D9)</f>
        <v>5333.333333333333</v>
      </c>
      <c r="E10" s="15">
        <f t="shared" ref="E10:O10" si="2">SUM(E6:E9)</f>
        <v>5333.333333333333</v>
      </c>
      <c r="F10" s="15">
        <f t="shared" si="2"/>
        <v>5333.333333333333</v>
      </c>
      <c r="G10" s="15">
        <f t="shared" si="2"/>
        <v>5333.333333333333</v>
      </c>
      <c r="H10" s="15">
        <f t="shared" si="2"/>
        <v>5333.333333333333</v>
      </c>
      <c r="I10" s="15">
        <f t="shared" si="2"/>
        <v>5333.333333333333</v>
      </c>
      <c r="J10" s="15">
        <f t="shared" si="2"/>
        <v>5333.333333333333</v>
      </c>
      <c r="K10" s="15">
        <f t="shared" si="2"/>
        <v>5333.333333333333</v>
      </c>
      <c r="L10" s="15">
        <f t="shared" si="2"/>
        <v>5333.333333333333</v>
      </c>
      <c r="M10" s="15">
        <f t="shared" si="2"/>
        <v>5333.333333333333</v>
      </c>
      <c r="N10" s="15">
        <f t="shared" si="2"/>
        <v>5333.333333333333</v>
      </c>
      <c r="O10" s="15">
        <f t="shared" si="2"/>
        <v>5333.333333333333</v>
      </c>
      <c r="P10" s="15">
        <f t="shared" si="1"/>
        <v>64000.000000000007</v>
      </c>
    </row>
    <row r="11" spans="2:16" x14ac:dyDescent="0.25">
      <c r="B11" s="3"/>
      <c r="C11" s="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x14ac:dyDescent="0.25">
      <c r="B12" s="3" t="s">
        <v>18</v>
      </c>
      <c r="C12" s="1"/>
      <c r="D12" s="5">
        <f t="shared" ref="D12:O12" si="3">IF(D10&gt;0,IF(D10&gt;$C$31/12,$C$31/12,D10),0)</f>
        <v>1154.1666666666667</v>
      </c>
      <c r="E12" s="4">
        <f t="shared" si="3"/>
        <v>1154.1666666666667</v>
      </c>
      <c r="F12" s="4">
        <f t="shared" si="3"/>
        <v>1154.1666666666667</v>
      </c>
      <c r="G12" s="4">
        <f t="shared" si="3"/>
        <v>1154.1666666666667</v>
      </c>
      <c r="H12" s="4">
        <f t="shared" si="3"/>
        <v>1154.1666666666667</v>
      </c>
      <c r="I12" s="4">
        <f t="shared" si="3"/>
        <v>1154.1666666666667</v>
      </c>
      <c r="J12" s="4">
        <f t="shared" si="3"/>
        <v>1154.1666666666667</v>
      </c>
      <c r="K12" s="4">
        <f t="shared" si="3"/>
        <v>1154.1666666666667</v>
      </c>
      <c r="L12" s="4">
        <f t="shared" si="3"/>
        <v>1154.1666666666667</v>
      </c>
      <c r="M12" s="4">
        <f t="shared" si="3"/>
        <v>1154.1666666666667</v>
      </c>
      <c r="N12" s="4">
        <f t="shared" si="3"/>
        <v>1154.1666666666667</v>
      </c>
      <c r="O12" s="4">
        <f t="shared" si="3"/>
        <v>1154.1666666666667</v>
      </c>
      <c r="P12" s="5">
        <f t="shared" si="1"/>
        <v>13849.999999999998</v>
      </c>
    </row>
    <row r="13" spans="2:16" s="12" customFormat="1" ht="15.75" x14ac:dyDescent="0.25">
      <c r="B13" s="13" t="s">
        <v>19</v>
      </c>
      <c r="C13" s="14"/>
      <c r="D13" s="16">
        <f>+D10-D12</f>
        <v>4179.1666666666661</v>
      </c>
      <c r="E13" s="15">
        <f t="shared" ref="E13:O13" si="4">+E10-E12</f>
        <v>4179.1666666666661</v>
      </c>
      <c r="F13" s="15">
        <f t="shared" si="4"/>
        <v>4179.1666666666661</v>
      </c>
      <c r="G13" s="15">
        <f t="shared" si="4"/>
        <v>4179.1666666666661</v>
      </c>
      <c r="H13" s="15">
        <f t="shared" si="4"/>
        <v>4179.1666666666661</v>
      </c>
      <c r="I13" s="15">
        <f t="shared" si="4"/>
        <v>4179.1666666666661</v>
      </c>
      <c r="J13" s="15">
        <f t="shared" si="4"/>
        <v>4179.1666666666661</v>
      </c>
      <c r="K13" s="15">
        <f t="shared" si="4"/>
        <v>4179.1666666666661</v>
      </c>
      <c r="L13" s="15">
        <f t="shared" si="4"/>
        <v>4179.1666666666661</v>
      </c>
      <c r="M13" s="15">
        <f t="shared" si="4"/>
        <v>4179.1666666666661</v>
      </c>
      <c r="N13" s="15">
        <f t="shared" si="4"/>
        <v>4179.1666666666661</v>
      </c>
      <c r="O13" s="15">
        <f t="shared" si="4"/>
        <v>4179.1666666666661</v>
      </c>
      <c r="P13" s="5">
        <f t="shared" si="1"/>
        <v>50149.999999999978</v>
      </c>
    </row>
    <row r="14" spans="2:16" x14ac:dyDescent="0.25">
      <c r="B14" s="3"/>
      <c r="C14" s="1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2:16" x14ac:dyDescent="0.25">
      <c r="B15" s="3" t="s">
        <v>20</v>
      </c>
      <c r="C15" s="1"/>
      <c r="D15" s="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>
        <f t="shared" si="1"/>
        <v>0</v>
      </c>
    </row>
    <row r="16" spans="2:16" s="12" customFormat="1" ht="15.75" x14ac:dyDescent="0.25">
      <c r="B16" s="10" t="s">
        <v>21</v>
      </c>
      <c r="C16" s="14"/>
      <c r="D16" s="14">
        <f>D15</f>
        <v>0</v>
      </c>
      <c r="E16" s="15">
        <f t="shared" ref="E16:P16" si="5">E15</f>
        <v>0</v>
      </c>
      <c r="F16" s="15">
        <f t="shared" si="5"/>
        <v>0</v>
      </c>
      <c r="G16" s="15">
        <f t="shared" si="5"/>
        <v>0</v>
      </c>
      <c r="H16" s="15">
        <f t="shared" si="5"/>
        <v>0</v>
      </c>
      <c r="I16" s="15">
        <f t="shared" si="5"/>
        <v>0</v>
      </c>
      <c r="J16" s="15">
        <f t="shared" si="5"/>
        <v>0</v>
      </c>
      <c r="K16" s="15">
        <f t="shared" si="5"/>
        <v>0</v>
      </c>
      <c r="L16" s="15">
        <f t="shared" si="5"/>
        <v>0</v>
      </c>
      <c r="M16" s="15">
        <f t="shared" si="5"/>
        <v>0</v>
      </c>
      <c r="N16" s="15">
        <f t="shared" si="5"/>
        <v>0</v>
      </c>
      <c r="O16" s="15">
        <f t="shared" si="5"/>
        <v>0</v>
      </c>
      <c r="P16" s="14">
        <f t="shared" si="5"/>
        <v>0</v>
      </c>
    </row>
    <row r="17" spans="2:16" x14ac:dyDescent="0.25">
      <c r="B17" s="6"/>
      <c r="C17" s="1"/>
      <c r="D17" s="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2:16" s="12" customFormat="1" ht="15.75" x14ac:dyDescent="0.25">
      <c r="B18" s="10" t="s">
        <v>59</v>
      </c>
      <c r="C18" s="14"/>
      <c r="D18" s="15">
        <f>+D10+D16</f>
        <v>5333.333333333333</v>
      </c>
      <c r="E18" s="15">
        <f t="shared" ref="E18:P18" si="6">+E10+E16</f>
        <v>5333.333333333333</v>
      </c>
      <c r="F18" s="15">
        <f t="shared" si="6"/>
        <v>5333.333333333333</v>
      </c>
      <c r="G18" s="15">
        <f t="shared" si="6"/>
        <v>5333.333333333333</v>
      </c>
      <c r="H18" s="15">
        <f t="shared" si="6"/>
        <v>5333.333333333333</v>
      </c>
      <c r="I18" s="15">
        <f t="shared" si="6"/>
        <v>5333.333333333333</v>
      </c>
      <c r="J18" s="15">
        <f t="shared" si="6"/>
        <v>5333.333333333333</v>
      </c>
      <c r="K18" s="15">
        <f t="shared" si="6"/>
        <v>5333.333333333333</v>
      </c>
      <c r="L18" s="15">
        <f t="shared" si="6"/>
        <v>5333.333333333333</v>
      </c>
      <c r="M18" s="15">
        <f t="shared" si="6"/>
        <v>5333.333333333333</v>
      </c>
      <c r="N18" s="15">
        <f t="shared" si="6"/>
        <v>5333.333333333333</v>
      </c>
      <c r="O18" s="15">
        <f t="shared" si="6"/>
        <v>5333.333333333333</v>
      </c>
      <c r="P18" s="15">
        <f t="shared" si="6"/>
        <v>64000.000000000007</v>
      </c>
    </row>
    <row r="19" spans="2:16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s="12" customFormat="1" ht="15.75" x14ac:dyDescent="0.25">
      <c r="B20" s="14" t="s">
        <v>22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7" t="s">
        <v>23</v>
      </c>
      <c r="C21" s="1"/>
      <c r="D21" s="52">
        <f>IF(D13&gt;0,IF(D13&gt;$C$34,IF(D13&gt;$C$35,IF(D13&gt;$C$36,IF(D13&gt;$C$37,((D13-$C$37)*$D$37)+$E$36,((D13-$C$36)*$D$36)+$E$35),((D13-$C$35)*$D$35)+$E$34),((D13-$C$34)*$D$34)+$E$33),D13*$D$33),0)</f>
        <v>638.45906666666656</v>
      </c>
      <c r="E21" s="52">
        <f t="shared" ref="E21:N21" si="7">IF(E13&gt;0,IF(E13&gt;$C$34,IF(E13&gt;$C$35,IF(E13&gt;$C$36,IF(E13&gt;$C$37,((E13-$C$37)*$D$37)+$E$36,((E13-$C$36)*$D$36)+$E$35),((E13-$C$35)*$D$35)+$E$34),((E13-$C$34)*$D$34)+$E$33),E13*$D$33),0)</f>
        <v>638.45906666666656</v>
      </c>
      <c r="F21" s="52">
        <f t="shared" si="7"/>
        <v>638.45906666666656</v>
      </c>
      <c r="G21" s="52">
        <f t="shared" si="7"/>
        <v>638.45906666666656</v>
      </c>
      <c r="H21" s="52">
        <f t="shared" si="7"/>
        <v>638.45906666666656</v>
      </c>
      <c r="I21" s="52">
        <f t="shared" si="7"/>
        <v>638.45906666666656</v>
      </c>
      <c r="J21" s="52">
        <f t="shared" si="7"/>
        <v>638.45906666666656</v>
      </c>
      <c r="K21" s="52">
        <f t="shared" si="7"/>
        <v>638.45906666666656</v>
      </c>
      <c r="L21" s="52">
        <f t="shared" si="7"/>
        <v>638.45906666666656</v>
      </c>
      <c r="M21" s="52">
        <f t="shared" si="7"/>
        <v>638.45906666666656</v>
      </c>
      <c r="N21" s="52">
        <f t="shared" si="7"/>
        <v>638.45906666666656</v>
      </c>
      <c r="O21" s="52">
        <f>IF(O13&gt;0,IF(O13&gt;$C$34,IF(O13&gt;$C$35,IF(O13&gt;$C$36,IF(O13&gt;$C$37,((O13-$C$37)*$D$37)+$E$36,((O13-$C$36)*$D$36)+$E$35),((O13-$C$35)*$D$35)+$E$34),((O13-$C$34)*$D$34)+$E$33),O13*$D$33),0)</f>
        <v>638.45906666666656</v>
      </c>
      <c r="P21" s="51">
        <f t="shared" ref="P21:P23" si="8">SUM(D21:O21)</f>
        <v>7661.5087999999969</v>
      </c>
    </row>
    <row r="22" spans="2:16" x14ac:dyDescent="0.25">
      <c r="B22" s="7" t="s">
        <v>24</v>
      </c>
      <c r="C22" s="1"/>
      <c r="D22" s="51">
        <f>IF(D10&gt;$C$39,(IF(D10&gt;$C$40,(IF(D10&gt;$C$41,(IF(D10&gt;$C$42,(((D10-$C$42)*$D$42)+$E$42),((D10-$C$41)*$D$41)+$E$41)),((D10-$C$40)*$D$40)+$E$40)),((D10-$C$39)*$D$39)+$E$39)),0)</f>
        <v>124.27676666666667</v>
      </c>
      <c r="E22" s="51">
        <f t="shared" ref="E22:O22" si="9">IF(E10&gt;$C$39,(IF(E10&gt;$C$40,(IF(E10&gt;$C$41,(IF(E10&gt;$C$42,(((E10-$C$42)*$D$42)+$E$42),((E10-$C$41)*$D$41)+$E$41)),((E10-$C$40)*$D$40)+$E$40)),((E10-$C$39)*$D$39)+$E$39)),0)</f>
        <v>124.27676666666667</v>
      </c>
      <c r="F22" s="51">
        <f t="shared" si="9"/>
        <v>124.27676666666667</v>
      </c>
      <c r="G22" s="51">
        <f t="shared" si="9"/>
        <v>124.27676666666667</v>
      </c>
      <c r="H22" s="51">
        <f t="shared" si="9"/>
        <v>124.27676666666667</v>
      </c>
      <c r="I22" s="51">
        <f t="shared" si="9"/>
        <v>124.27676666666667</v>
      </c>
      <c r="J22" s="51">
        <f t="shared" si="9"/>
        <v>124.27676666666667</v>
      </c>
      <c r="K22" s="51">
        <f t="shared" si="9"/>
        <v>124.27676666666667</v>
      </c>
      <c r="L22" s="51">
        <f t="shared" si="9"/>
        <v>124.27676666666667</v>
      </c>
      <c r="M22" s="51">
        <f t="shared" si="9"/>
        <v>124.27676666666667</v>
      </c>
      <c r="N22" s="51">
        <f t="shared" si="9"/>
        <v>124.27676666666667</v>
      </c>
      <c r="O22" s="51">
        <f t="shared" si="9"/>
        <v>124.27676666666667</v>
      </c>
      <c r="P22" s="51">
        <f t="shared" si="8"/>
        <v>1491.3211999999996</v>
      </c>
    </row>
    <row r="23" spans="2:16" x14ac:dyDescent="0.25">
      <c r="B23" s="7" t="s">
        <v>25</v>
      </c>
      <c r="C23" s="1"/>
      <c r="D23" s="51">
        <f>D10*$D$48</f>
        <v>0</v>
      </c>
      <c r="E23" s="51">
        <f t="shared" ref="E23:O23" si="10">E10*$D$48</f>
        <v>0</v>
      </c>
      <c r="F23" s="51">
        <f t="shared" si="10"/>
        <v>0</v>
      </c>
      <c r="G23" s="51">
        <f t="shared" si="10"/>
        <v>0</v>
      </c>
      <c r="H23" s="51">
        <f t="shared" si="10"/>
        <v>0</v>
      </c>
      <c r="I23" s="51">
        <f t="shared" si="10"/>
        <v>0</v>
      </c>
      <c r="J23" s="51">
        <f t="shared" si="10"/>
        <v>0</v>
      </c>
      <c r="K23" s="51">
        <f t="shared" si="10"/>
        <v>0</v>
      </c>
      <c r="L23" s="51">
        <f t="shared" si="10"/>
        <v>0</v>
      </c>
      <c r="M23" s="51">
        <f t="shared" si="10"/>
        <v>0</v>
      </c>
      <c r="N23" s="51">
        <f t="shared" si="10"/>
        <v>0</v>
      </c>
      <c r="O23" s="51">
        <f t="shared" si="10"/>
        <v>0</v>
      </c>
      <c r="P23" s="51">
        <f t="shared" si="8"/>
        <v>0</v>
      </c>
    </row>
    <row r="24" spans="2:16" x14ac:dyDescent="0.25">
      <c r="B24" s="7" t="s">
        <v>26</v>
      </c>
      <c r="C24" s="1"/>
      <c r="D24" s="51">
        <f>D10*$D$44</f>
        <v>330.66666666666663</v>
      </c>
      <c r="E24" s="51">
        <f t="shared" ref="E24:O24" si="11">E10*$D$44</f>
        <v>330.66666666666663</v>
      </c>
      <c r="F24" s="51">
        <f t="shared" si="11"/>
        <v>330.66666666666663</v>
      </c>
      <c r="G24" s="51">
        <f t="shared" si="11"/>
        <v>330.66666666666663</v>
      </c>
      <c r="H24" s="51">
        <f t="shared" si="11"/>
        <v>330.66666666666663</v>
      </c>
      <c r="I24" s="51">
        <f t="shared" si="11"/>
        <v>330.66666666666663</v>
      </c>
      <c r="J24" s="51">
        <f t="shared" si="11"/>
        <v>330.66666666666663</v>
      </c>
      <c r="K24" s="51">
        <f t="shared" si="11"/>
        <v>330.66666666666663</v>
      </c>
      <c r="L24" s="51">
        <f t="shared" si="11"/>
        <v>330.66666666666663</v>
      </c>
      <c r="M24" s="51">
        <f t="shared" si="11"/>
        <v>330.66666666666663</v>
      </c>
      <c r="N24" s="51">
        <f t="shared" si="11"/>
        <v>330.66666666666663</v>
      </c>
      <c r="O24" s="51">
        <f t="shared" si="11"/>
        <v>330.66666666666663</v>
      </c>
      <c r="P24" s="51">
        <f>SUM(D24:O24)</f>
        <v>3967.9999999999986</v>
      </c>
    </row>
    <row r="25" spans="2:16" x14ac:dyDescent="0.25">
      <c r="B25" s="7" t="s">
        <v>27</v>
      </c>
      <c r="C25" s="1"/>
      <c r="D25" s="51">
        <f>D10*$D$46</f>
        <v>66.666666666666671</v>
      </c>
      <c r="E25" s="51">
        <f t="shared" ref="E25:O25" si="12">E10*$D$46</f>
        <v>66.666666666666671</v>
      </c>
      <c r="F25" s="51">
        <f t="shared" si="12"/>
        <v>66.666666666666671</v>
      </c>
      <c r="G25" s="51">
        <f t="shared" si="12"/>
        <v>66.666666666666671</v>
      </c>
      <c r="H25" s="51">
        <f t="shared" si="12"/>
        <v>66.666666666666671</v>
      </c>
      <c r="I25" s="51">
        <f t="shared" si="12"/>
        <v>66.666666666666671</v>
      </c>
      <c r="J25" s="51">
        <f t="shared" si="12"/>
        <v>66.666666666666671</v>
      </c>
      <c r="K25" s="51">
        <f t="shared" si="12"/>
        <v>66.666666666666671</v>
      </c>
      <c r="L25" s="51">
        <f t="shared" si="12"/>
        <v>66.666666666666671</v>
      </c>
      <c r="M25" s="51">
        <f t="shared" si="12"/>
        <v>66.666666666666671</v>
      </c>
      <c r="N25" s="51">
        <f t="shared" si="12"/>
        <v>66.666666666666671</v>
      </c>
      <c r="O25" s="51">
        <f t="shared" si="12"/>
        <v>66.666666666666671</v>
      </c>
      <c r="P25" s="51">
        <f>SUM(D25:O25)</f>
        <v>799.99999999999989</v>
      </c>
    </row>
    <row r="26" spans="2:16" s="12" customFormat="1" ht="15.75" x14ac:dyDescent="0.25">
      <c r="B26" s="17" t="s">
        <v>58</v>
      </c>
      <c r="C26" s="14"/>
      <c r="D26" s="53">
        <f>SUM(D21:D25)</f>
        <v>1160.0691666666664</v>
      </c>
      <c r="E26" s="53">
        <f t="shared" ref="E26:O26" si="13">SUM(E21:E25)</f>
        <v>1160.0691666666664</v>
      </c>
      <c r="F26" s="53">
        <f t="shared" si="13"/>
        <v>1160.0691666666664</v>
      </c>
      <c r="G26" s="53">
        <f t="shared" si="13"/>
        <v>1160.0691666666664</v>
      </c>
      <c r="H26" s="53">
        <f t="shared" si="13"/>
        <v>1160.0691666666664</v>
      </c>
      <c r="I26" s="53">
        <f t="shared" si="13"/>
        <v>1160.0691666666664</v>
      </c>
      <c r="J26" s="53">
        <f t="shared" si="13"/>
        <v>1160.0691666666664</v>
      </c>
      <c r="K26" s="53">
        <f t="shared" si="13"/>
        <v>1160.0691666666664</v>
      </c>
      <c r="L26" s="53">
        <f t="shared" si="13"/>
        <v>1160.0691666666664</v>
      </c>
      <c r="M26" s="53">
        <f t="shared" si="13"/>
        <v>1160.0691666666664</v>
      </c>
      <c r="N26" s="53">
        <f t="shared" si="13"/>
        <v>1160.0691666666664</v>
      </c>
      <c r="O26" s="53">
        <f t="shared" si="13"/>
        <v>1160.0691666666664</v>
      </c>
      <c r="P26" s="53">
        <f>SUM(P21:P25)</f>
        <v>13920.829999999994</v>
      </c>
    </row>
    <row r="27" spans="2:16" s="12" customFormat="1" ht="15.75" x14ac:dyDescent="0.25">
      <c r="B27" s="17"/>
      <c r="C27" s="14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2:16" s="12" customFormat="1" ht="15.75" x14ac:dyDescent="0.25">
      <c r="B28" s="17" t="s">
        <v>41</v>
      </c>
      <c r="C28" s="14"/>
      <c r="D28" s="53">
        <f>+D18-D26</f>
        <v>4173.2641666666668</v>
      </c>
      <c r="E28" s="53">
        <f t="shared" ref="E28:P28" si="14">+E18-E26</f>
        <v>4173.2641666666668</v>
      </c>
      <c r="F28" s="53">
        <f t="shared" si="14"/>
        <v>4173.2641666666668</v>
      </c>
      <c r="G28" s="53">
        <f t="shared" si="14"/>
        <v>4173.2641666666668</v>
      </c>
      <c r="H28" s="53">
        <f t="shared" si="14"/>
        <v>4173.2641666666668</v>
      </c>
      <c r="I28" s="53">
        <f t="shared" si="14"/>
        <v>4173.2641666666668</v>
      </c>
      <c r="J28" s="53">
        <f t="shared" si="14"/>
        <v>4173.2641666666668</v>
      </c>
      <c r="K28" s="53">
        <f t="shared" si="14"/>
        <v>4173.2641666666668</v>
      </c>
      <c r="L28" s="53">
        <f t="shared" si="14"/>
        <v>4173.2641666666668</v>
      </c>
      <c r="M28" s="53">
        <f t="shared" si="14"/>
        <v>4173.2641666666668</v>
      </c>
      <c r="N28" s="53">
        <f t="shared" si="14"/>
        <v>4173.2641666666668</v>
      </c>
      <c r="O28" s="53">
        <f t="shared" si="14"/>
        <v>4173.2641666666668</v>
      </c>
      <c r="P28" s="53">
        <f t="shared" si="14"/>
        <v>50079.170000000013</v>
      </c>
    </row>
    <row r="29" spans="2:16" x14ac:dyDescent="0.25">
      <c r="B29" s="7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5">
      <c r="B31" s="1" t="s">
        <v>28</v>
      </c>
      <c r="C31" s="1">
        <v>13850</v>
      </c>
      <c r="D31" s="1"/>
      <c r="E31" s="1"/>
      <c r="F31" s="1"/>
      <c r="G31" s="1"/>
      <c r="H31" s="1" t="s">
        <v>65</v>
      </c>
      <c r="I31" s="1"/>
      <c r="J31" s="1"/>
      <c r="K31" s="1"/>
      <c r="L31" s="1" t="s">
        <v>66</v>
      </c>
      <c r="M31" s="1"/>
      <c r="N31" s="1"/>
      <c r="O31" s="1"/>
      <c r="P31" s="1"/>
    </row>
    <row r="32" spans="2:16" x14ac:dyDescent="0.25">
      <c r="B32" s="1" t="s">
        <v>64</v>
      </c>
      <c r="C32" s="1">
        <f>IF($C$53=1, G32, K32)</f>
        <v>0</v>
      </c>
      <c r="D32" s="1">
        <f t="shared" ref="D32:D36" si="15">IF($C$53=1, H32, L32)</f>
        <v>0.1</v>
      </c>
      <c r="E32" s="1">
        <f t="shared" ref="E32:E36" si="16">IF($C$53=1, I32, M32)</f>
        <v>91.67</v>
      </c>
      <c r="F32" s="1"/>
      <c r="G32" s="1">
        <v>0</v>
      </c>
      <c r="H32" s="1">
        <v>0.1</v>
      </c>
      <c r="I32" s="51">
        <v>91.67</v>
      </c>
      <c r="J32" s="1"/>
      <c r="K32" s="1">
        <v>0</v>
      </c>
      <c r="L32" s="1">
        <v>0.1</v>
      </c>
      <c r="M32" s="1">
        <v>183</v>
      </c>
      <c r="O32" s="1"/>
      <c r="P32" s="1"/>
    </row>
    <row r="33" spans="2:16" x14ac:dyDescent="0.25">
      <c r="B33" s="1"/>
      <c r="C33" s="1">
        <f t="shared" ref="C33:C36" si="17">IF($C$53=1, G33, K33)</f>
        <v>917</v>
      </c>
      <c r="D33" s="1">
        <f t="shared" si="15"/>
        <v>0.12</v>
      </c>
      <c r="E33" s="1">
        <f t="shared" si="16"/>
        <v>539</v>
      </c>
      <c r="F33" s="1"/>
      <c r="G33" s="1">
        <v>917</v>
      </c>
      <c r="H33" s="1">
        <v>0.12</v>
      </c>
      <c r="I33" s="51">
        <v>539</v>
      </c>
      <c r="J33" s="1"/>
      <c r="K33" s="1">
        <v>1833</v>
      </c>
      <c r="L33" s="1">
        <v>0.12</v>
      </c>
      <c r="M33" s="1">
        <v>928</v>
      </c>
      <c r="O33" s="1"/>
      <c r="P33" s="1"/>
    </row>
    <row r="34" spans="2:16" x14ac:dyDescent="0.25">
      <c r="B34" s="1"/>
      <c r="C34" s="51">
        <f t="shared" si="17"/>
        <v>3727.08</v>
      </c>
      <c r="D34" s="1">
        <f t="shared" si="15"/>
        <v>0.22</v>
      </c>
      <c r="E34" s="1">
        <f t="shared" si="16"/>
        <v>2288</v>
      </c>
      <c r="F34" s="51"/>
      <c r="G34" s="51">
        <v>3727.08</v>
      </c>
      <c r="H34" s="1">
        <v>0.22</v>
      </c>
      <c r="I34" s="51">
        <v>2288</v>
      </c>
      <c r="J34" s="1"/>
      <c r="K34" s="1">
        <v>7454</v>
      </c>
      <c r="L34" s="1">
        <v>0.22</v>
      </c>
      <c r="M34" s="1">
        <v>2518</v>
      </c>
      <c r="O34" s="1"/>
      <c r="P34" s="1"/>
    </row>
    <row r="35" spans="2:16" x14ac:dyDescent="0.25">
      <c r="B35" s="1"/>
      <c r="C35" s="51">
        <f t="shared" si="17"/>
        <v>7947.92</v>
      </c>
      <c r="D35" s="1">
        <f t="shared" si="15"/>
        <v>0.24</v>
      </c>
      <c r="E35" s="1">
        <f t="shared" si="16"/>
        <v>5930</v>
      </c>
      <c r="F35" s="51"/>
      <c r="G35" s="51">
        <v>7947.92</v>
      </c>
      <c r="H35" s="1">
        <v>0.24</v>
      </c>
      <c r="I35" s="51">
        <v>5930</v>
      </c>
      <c r="J35" s="1"/>
      <c r="K35" s="1">
        <v>15896</v>
      </c>
      <c r="L35" s="1">
        <v>0.24</v>
      </c>
      <c r="M35" s="1">
        <v>5553</v>
      </c>
      <c r="O35" s="1"/>
      <c r="P35" s="1"/>
    </row>
    <row r="36" spans="2:16" x14ac:dyDescent="0.25">
      <c r="B36" s="1"/>
      <c r="C36" s="1">
        <f t="shared" si="17"/>
        <v>15175</v>
      </c>
      <c r="D36" s="1">
        <f t="shared" si="15"/>
        <v>0.32</v>
      </c>
      <c r="E36" s="1">
        <f t="shared" si="16"/>
        <v>12097</v>
      </c>
      <c r="F36" s="1"/>
      <c r="G36" s="1">
        <v>15175</v>
      </c>
      <c r="H36" s="1">
        <v>0.32</v>
      </c>
      <c r="I36" s="51">
        <v>12097</v>
      </c>
      <c r="J36" s="1"/>
      <c r="K36" s="1">
        <v>30350</v>
      </c>
      <c r="L36" s="1">
        <v>0.32</v>
      </c>
      <c r="M36" s="1">
        <v>9407</v>
      </c>
      <c r="O36" s="1"/>
      <c r="P36" s="1"/>
    </row>
    <row r="37" spans="2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 t="s">
        <v>57</v>
      </c>
      <c r="C38" s="1">
        <v>0</v>
      </c>
      <c r="D38" s="1">
        <v>0</v>
      </c>
      <c r="E38" s="1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B39" s="1"/>
      <c r="C39" s="1">
        <v>2171</v>
      </c>
      <c r="D39" s="9">
        <v>2.76E-2</v>
      </c>
      <c r="E39" s="5">
        <f>360.69/12</f>
        <v>30.057500000000001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>
        <v>3842</v>
      </c>
      <c r="D40" s="9">
        <v>3.2199999999999999E-2</v>
      </c>
      <c r="E40" s="5">
        <f>915.07/12</f>
        <v>76.255833333333342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/>
      <c r="C41" s="1">
        <v>7679</v>
      </c>
      <c r="D41" s="9">
        <v>3.6799999999999999E-2</v>
      </c>
      <c r="E41" s="5">
        <f>2400.64/12</f>
        <v>200.05333333333331</v>
      </c>
      <c r="F41" s="1"/>
      <c r="G41" s="1"/>
      <c r="H41" s="1"/>
      <c r="I41" s="1"/>
      <c r="J41" s="5"/>
      <c r="K41" s="1"/>
      <c r="L41" s="1"/>
      <c r="M41" s="1"/>
      <c r="N41" s="1"/>
      <c r="O41" s="1"/>
      <c r="P41" s="1"/>
    </row>
    <row r="42" spans="2:16" x14ac:dyDescent="0.25">
      <c r="B42" s="1"/>
      <c r="C42" s="1">
        <v>9608</v>
      </c>
      <c r="D42" s="9">
        <v>3.9899999999999998E-2</v>
      </c>
      <c r="E42" s="5">
        <f>3254.41/12</f>
        <v>271.20083333333332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5">
      <c r="B44" s="1" t="s">
        <v>30</v>
      </c>
      <c r="C44" s="1"/>
      <c r="D44" s="9">
        <v>6.2E-2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5">
      <c r="B46" s="1" t="s">
        <v>31</v>
      </c>
      <c r="C46" s="1"/>
      <c r="D46" s="9">
        <v>1.2500000000000001E-2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5">
      <c r="B48" s="1" t="s">
        <v>29</v>
      </c>
      <c r="C48" s="1"/>
      <c r="D48" s="9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 t="s">
        <v>67</v>
      </c>
      <c r="C50" s="1">
        <v>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 t="s">
        <v>66</v>
      </c>
      <c r="C51">
        <v>2</v>
      </c>
    </row>
    <row r="53" spans="2:16" x14ac:dyDescent="0.25">
      <c r="C53">
        <f>IF(B3=B50,1,2)</f>
        <v>1</v>
      </c>
    </row>
  </sheetData>
  <dataValidations count="1">
    <dataValidation type="list" allowBlank="1" showInputMessage="1" showErrorMessage="1" sqref="B3" xr:uid="{E4535943-DE63-45F7-9056-8B2A6A36287C}">
      <formula1>$B$50:$B$51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Income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Terry Albright</cp:lastModifiedBy>
  <cp:lastPrinted>2023-09-05T00:56:31Z</cp:lastPrinted>
  <dcterms:created xsi:type="dcterms:W3CDTF">2023-08-28T20:05:16Z</dcterms:created>
  <dcterms:modified xsi:type="dcterms:W3CDTF">2023-11-06T01:55:47Z</dcterms:modified>
</cp:coreProperties>
</file>